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arvill\Documents\"/>
    </mc:Choice>
  </mc:AlternateContent>
  <xr:revisionPtr revIDLastSave="0" documentId="13_ncr:1_{034C813F-3235-4F6D-9059-50B0E1183706}" xr6:coauthVersionLast="47" xr6:coauthVersionMax="47" xr10:uidLastSave="{00000000-0000-0000-0000-000000000000}"/>
  <bookViews>
    <workbookView xWindow="-108" yWindow="-108" windowWidth="23256" windowHeight="12576" activeTab="4" xr2:uid="{00000000-000D-0000-FFFF-FFFF00000000}"/>
  </bookViews>
  <sheets>
    <sheet name="Looking for Cash" sheetId="14" r:id="rId1"/>
    <sheet name="Notes" sheetId="11" r:id="rId2"/>
    <sheet name="Revenue" sheetId="3" r:id="rId3"/>
    <sheet name="Salaries" sheetId="4" r:id="rId4"/>
    <sheet name="General Fund Expenses" sheetId="1" r:id="rId5"/>
    <sheet name="Special Funds Rev &amp; Exp" sheetId="6" r:id="rId6"/>
    <sheet name="Long Term Debt" sheetId="12" r:id="rId7"/>
    <sheet name="Vehicle_Equip Debt Service" sheetId="13" r:id="rId8"/>
  </sheets>
  <externalReferences>
    <externalReference r:id="rId9"/>
  </externalReferenc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4" l="1"/>
  <c r="D4" i="14" s="1"/>
  <c r="H664" i="1"/>
  <c r="H674" i="1"/>
  <c r="F672" i="1"/>
  <c r="H138" i="3"/>
  <c r="D672" i="1" s="1"/>
  <c r="J97" i="3"/>
  <c r="G661" i="1"/>
  <c r="F673" i="1" s="1"/>
  <c r="H672" i="1" l="1"/>
  <c r="C48" i="13"/>
  <c r="F47" i="13"/>
  <c r="E47" i="13"/>
  <c r="C47" i="13"/>
  <c r="H43" i="13"/>
  <c r="F43" i="13"/>
  <c r="E43" i="13"/>
  <c r="D43" i="13"/>
  <c r="C43" i="13"/>
  <c r="B43" i="13"/>
  <c r="H42" i="13"/>
  <c r="F42" i="13"/>
  <c r="E42" i="13"/>
  <c r="D42" i="13"/>
  <c r="C42" i="13"/>
  <c r="B42" i="13"/>
  <c r="H41" i="13"/>
  <c r="F41" i="13"/>
  <c r="E41" i="13"/>
  <c r="D41" i="13"/>
  <c r="C41" i="13"/>
  <c r="B41" i="13"/>
  <c r="H38" i="13"/>
  <c r="G38" i="13"/>
  <c r="F38" i="13"/>
  <c r="G21" i="13"/>
  <c r="J17" i="13"/>
  <c r="J16" i="13"/>
  <c r="J15" i="13"/>
  <c r="J14" i="13"/>
  <c r="J11" i="13"/>
  <c r="J10" i="13"/>
  <c r="J9" i="13"/>
  <c r="J8" i="13"/>
  <c r="J7" i="13"/>
  <c r="J6" i="13"/>
  <c r="J5" i="13"/>
  <c r="J4" i="13"/>
  <c r="J3" i="13"/>
  <c r="J2" i="13"/>
  <c r="J18" i="13" s="1"/>
  <c r="D52" i="12"/>
  <c r="D51" i="12"/>
  <c r="D50" i="12"/>
  <c r="D49" i="12"/>
  <c r="D48" i="12"/>
  <c r="D47" i="12"/>
  <c r="D46" i="12"/>
  <c r="D53" i="12" s="1"/>
  <c r="F40" i="12"/>
  <c r="E40" i="12"/>
  <c r="D40" i="12"/>
  <c r="I40" i="12" s="1"/>
  <c r="C40" i="12"/>
  <c r="F26" i="12"/>
  <c r="E26" i="12"/>
  <c r="D26" i="12"/>
  <c r="I26" i="12" s="1"/>
  <c r="C26" i="12"/>
  <c r="F11" i="12"/>
  <c r="E11" i="12"/>
  <c r="D11" i="12"/>
  <c r="I11" i="12" s="1"/>
  <c r="C11" i="12"/>
  <c r="H40" i="12" l="1"/>
  <c r="H26" i="12"/>
  <c r="J26" i="12" s="1"/>
  <c r="H11" i="12"/>
  <c r="J11" i="12" s="1"/>
  <c r="H41" i="12" l="1"/>
  <c r="J40" i="12"/>
  <c r="F473" i="4" l="1"/>
  <c r="F479" i="4"/>
  <c r="F478" i="4"/>
  <c r="F477" i="4"/>
  <c r="F476" i="4"/>
  <c r="F472" i="4"/>
  <c r="F471" i="4"/>
  <c r="F470" i="4"/>
  <c r="F469" i="4"/>
  <c r="F465" i="4"/>
  <c r="F464" i="4"/>
  <c r="F463" i="4"/>
  <c r="F462" i="4"/>
  <c r="F461" i="4"/>
  <c r="F460" i="4"/>
  <c r="F459" i="4"/>
  <c r="F466" i="4" s="1"/>
  <c r="F455" i="4"/>
  <c r="F454" i="4"/>
  <c r="F453" i="4"/>
  <c r="F452" i="4"/>
  <c r="F451" i="4"/>
  <c r="F447" i="4"/>
  <c r="F446" i="4"/>
  <c r="F445" i="4"/>
  <c r="F444" i="4"/>
  <c r="F443" i="4"/>
  <c r="F442" i="4"/>
  <c r="F441" i="4"/>
  <c r="F440" i="4"/>
  <c r="F439" i="4"/>
  <c r="F438" i="4"/>
  <c r="F434" i="4"/>
  <c r="F432" i="4"/>
  <c r="F423" i="4"/>
  <c r="F421" i="4"/>
  <c r="F420" i="4"/>
  <c r="F419" i="4"/>
  <c r="F418" i="4"/>
  <c r="F417" i="4"/>
  <c r="F416" i="4"/>
  <c r="F415" i="4"/>
  <c r="F414" i="4"/>
  <c r="F413" i="4"/>
  <c r="F412" i="4"/>
  <c r="F411" i="4"/>
  <c r="F410" i="4"/>
  <c r="F409" i="4"/>
  <c r="F408" i="4"/>
  <c r="F407" i="4"/>
  <c r="F406" i="4"/>
  <c r="F405" i="4"/>
  <c r="F404" i="4"/>
  <c r="F403" i="4"/>
  <c r="F402" i="4"/>
  <c r="F401" i="4"/>
  <c r="F400" i="4"/>
  <c r="F398" i="4"/>
  <c r="F397" i="4"/>
  <c r="F396" i="4"/>
  <c r="F395" i="4"/>
  <c r="F388" i="4"/>
  <c r="F387" i="4"/>
  <c r="F386" i="4"/>
  <c r="F385" i="4"/>
  <c r="F384" i="4"/>
  <c r="F383" i="4"/>
  <c r="F382" i="4"/>
  <c r="F381" i="4"/>
  <c r="F380" i="4"/>
  <c r="F379" i="4"/>
  <c r="F378" i="4"/>
  <c r="F377" i="4"/>
  <c r="F373" i="4"/>
  <c r="F347" i="4"/>
  <c r="F346" i="4"/>
  <c r="F345" i="4"/>
  <c r="F344" i="4"/>
  <c r="F343" i="4"/>
  <c r="F342" i="4"/>
  <c r="F341" i="4"/>
  <c r="F340" i="4"/>
  <c r="F339" i="4"/>
  <c r="F338" i="4"/>
  <c r="F322" i="4"/>
  <c r="F317" i="4"/>
  <c r="F314" i="4"/>
  <c r="F312" i="4"/>
  <c r="F311" i="4"/>
  <c r="F306" i="4"/>
  <c r="F304" i="4"/>
  <c r="F303" i="4"/>
  <c r="F302" i="4"/>
  <c r="F297" i="4"/>
  <c r="F272" i="4"/>
  <c r="F262" i="4"/>
  <c r="F261" i="4"/>
  <c r="F257" i="4"/>
  <c r="F256" i="4"/>
  <c r="F255" i="4"/>
  <c r="F254" i="4"/>
  <c r="F253" i="4"/>
  <c r="F249" i="4"/>
  <c r="F248" i="4"/>
  <c r="F247" i="4"/>
  <c r="F246" i="4"/>
  <c r="F244" i="4"/>
  <c r="F243" i="4"/>
  <c r="F238" i="4"/>
  <c r="F237" i="4"/>
  <c r="F236" i="4"/>
  <c r="F232" i="4"/>
  <c r="F231" i="4"/>
  <c r="F230" i="4"/>
  <c r="F229" i="4"/>
  <c r="F228" i="4"/>
  <c r="F227" i="4"/>
  <c r="F226" i="4"/>
  <c r="F225" i="4"/>
  <c r="F224" i="4"/>
  <c r="F223" i="4"/>
  <c r="F222" i="4"/>
  <c r="F221" i="4"/>
  <c r="F220" i="4"/>
  <c r="F219" i="4"/>
  <c r="F218" i="4"/>
  <c r="F217" i="4"/>
  <c r="F216" i="4"/>
  <c r="F215" i="4"/>
  <c r="F214" i="4"/>
  <c r="F213" i="4"/>
  <c r="F212" i="4"/>
  <c r="F208" i="4"/>
  <c r="F193" i="4"/>
  <c r="F192" i="4"/>
  <c r="F191" i="4"/>
  <c r="F190" i="4"/>
  <c r="F180" i="4"/>
  <c r="F156" i="4"/>
  <c r="F155" i="4"/>
  <c r="F154" i="4"/>
  <c r="F153" i="4"/>
  <c r="F152" i="4"/>
  <c r="F138" i="4"/>
  <c r="F137" i="4"/>
  <c r="F136" i="4"/>
  <c r="F126" i="4"/>
  <c r="F125" i="4"/>
  <c r="F123" i="4"/>
  <c r="F121" i="4"/>
  <c r="F119" i="4"/>
  <c r="F118" i="4"/>
  <c r="F116" i="4"/>
  <c r="F115" i="4"/>
  <c r="F114" i="4"/>
  <c r="F113" i="4"/>
  <c r="F108" i="4"/>
  <c r="F101" i="4"/>
  <c r="F96" i="4"/>
  <c r="F95" i="4"/>
  <c r="F90" i="4"/>
  <c r="F89" i="4"/>
  <c r="F88" i="4"/>
  <c r="F86" i="4"/>
  <c r="F85" i="4"/>
  <c r="F81" i="4"/>
  <c r="F75" i="4"/>
  <c r="F70" i="4"/>
  <c r="F69" i="4"/>
  <c r="F67" i="4"/>
  <c r="F66" i="4"/>
  <c r="F65" i="4"/>
  <c r="F61" i="4"/>
  <c r="F60" i="4"/>
  <c r="F57" i="4"/>
  <c r="F53" i="4"/>
  <c r="F51" i="4"/>
  <c r="F50" i="4"/>
  <c r="F46" i="4"/>
  <c r="F45" i="4"/>
  <c r="F42" i="4"/>
  <c r="F38" i="4"/>
  <c r="F37" i="4"/>
  <c r="F36" i="4"/>
  <c r="F35" i="4"/>
  <c r="F34" i="4"/>
  <c r="F33" i="4"/>
  <c r="F32" i="4"/>
  <c r="F31" i="4"/>
  <c r="F27" i="4"/>
  <c r="F24" i="4"/>
  <c r="F20" i="4"/>
  <c r="F19" i="4"/>
  <c r="F18" i="4"/>
  <c r="F17" i="4"/>
  <c r="F16" i="4"/>
  <c r="F15" i="4"/>
  <c r="F14" i="4"/>
  <c r="F13" i="4"/>
  <c r="F12" i="4"/>
  <c r="F11" i="4"/>
  <c r="F10" i="4"/>
  <c r="F4" i="4"/>
  <c r="F5" i="4"/>
  <c r="F3" i="4"/>
  <c r="F258" i="4" l="1"/>
  <c r="F456" i="4"/>
  <c r="F7" i="4"/>
  <c r="F39" i="4"/>
  <c r="F480" i="4"/>
  <c r="F21" i="4"/>
  <c r="D182" i="1"/>
  <c r="D617" i="1" s="1"/>
  <c r="D47" i="1"/>
  <c r="E661" i="1" s="1"/>
  <c r="H661" i="1" s="1"/>
  <c r="F25" i="4"/>
  <c r="F76" i="4"/>
  <c r="E2" i="3"/>
  <c r="E32" i="6"/>
  <c r="D673" i="1" l="1"/>
  <c r="H673" i="1" s="1"/>
  <c r="H385" i="1" l="1"/>
  <c r="J138" i="3"/>
  <c r="H659" i="1"/>
  <c r="H658" i="1"/>
  <c r="H657" i="1"/>
  <c r="H656" i="1"/>
  <c r="H655" i="1"/>
  <c r="H654" i="1"/>
  <c r="H653" i="1"/>
  <c r="H652" i="1"/>
  <c r="H650" i="1"/>
  <c r="H649" i="1"/>
  <c r="H645" i="1"/>
  <c r="H638" i="1"/>
  <c r="H630" i="1"/>
  <c r="H607" i="1"/>
  <c r="H606" i="1"/>
  <c r="H605" i="1"/>
  <c r="H604" i="1"/>
  <c r="H600" i="1"/>
  <c r="H599" i="1"/>
  <c r="H598" i="1"/>
  <c r="H594" i="1"/>
  <c r="H593" i="1"/>
  <c r="H592" i="1"/>
  <c r="H591" i="1"/>
  <c r="H587" i="1"/>
  <c r="H586" i="1"/>
  <c r="H585" i="1"/>
  <c r="H584" i="1"/>
  <c r="H580" i="1"/>
  <c r="H579" i="1"/>
  <c r="H578" i="1"/>
  <c r="H577" i="1"/>
  <c r="H573" i="1"/>
  <c r="H572" i="1"/>
  <c r="H571" i="1"/>
  <c r="H570" i="1"/>
  <c r="H569" i="1"/>
  <c r="H568" i="1"/>
  <c r="H567" i="1"/>
  <c r="H566" i="1"/>
  <c r="H565" i="1"/>
  <c r="H564" i="1"/>
  <c r="H563" i="1"/>
  <c r="H562" i="1"/>
  <c r="H561" i="1"/>
  <c r="H560" i="1"/>
  <c r="H559" i="1"/>
  <c r="H558" i="1"/>
  <c r="H557" i="1"/>
  <c r="H556" i="1"/>
  <c r="H551"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3" i="1"/>
  <c r="H508" i="1"/>
  <c r="H507" i="1"/>
  <c r="H506" i="1"/>
  <c r="H505" i="1"/>
  <c r="H504" i="1"/>
  <c r="H503" i="1"/>
  <c r="H502" i="1"/>
  <c r="H501" i="1"/>
  <c r="H500" i="1"/>
  <c r="H499" i="1"/>
  <c r="H498" i="1"/>
  <c r="H497" i="1"/>
  <c r="H496" i="1"/>
  <c r="H495" i="1"/>
  <c r="H494" i="1"/>
  <c r="H493" i="1"/>
  <c r="H492" i="1"/>
  <c r="H491" i="1"/>
  <c r="H490" i="1"/>
  <c r="H487" i="1"/>
  <c r="H484"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3" i="1"/>
  <c r="H438" i="1"/>
  <c r="H437" i="1"/>
  <c r="H433" i="1"/>
  <c r="H432" i="1"/>
  <c r="H431" i="1"/>
  <c r="H430" i="1"/>
  <c r="H429" i="1"/>
  <c r="H428" i="1"/>
  <c r="H427" i="1"/>
  <c r="H426" i="1"/>
  <c r="H425" i="1"/>
  <c r="H424" i="1"/>
  <c r="H419" i="1"/>
  <c r="H414" i="1"/>
  <c r="H413" i="1"/>
  <c r="H412" i="1"/>
  <c r="H411" i="1"/>
  <c r="H410" i="1"/>
  <c r="H409" i="1"/>
  <c r="H408" i="1"/>
  <c r="H407" i="1"/>
  <c r="H402" i="1"/>
  <c r="H397" i="1"/>
  <c r="H396" i="1"/>
  <c r="H392" i="1"/>
  <c r="H391" i="1"/>
  <c r="H390" i="1"/>
  <c r="H386"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0" i="1"/>
  <c r="H345" i="1"/>
  <c r="H344" i="1"/>
  <c r="H343" i="1"/>
  <c r="H342" i="1"/>
  <c r="H341" i="1"/>
  <c r="H340" i="1"/>
  <c r="H339" i="1"/>
  <c r="H338" i="1"/>
  <c r="H337" i="1"/>
  <c r="H336" i="1"/>
  <c r="H335" i="1"/>
  <c r="H334" i="1"/>
  <c r="H333" i="1"/>
  <c r="H328" i="1"/>
  <c r="H323" i="1"/>
  <c r="H322" i="1"/>
  <c r="H321" i="1"/>
  <c r="H320" i="1"/>
  <c r="H319" i="1"/>
  <c r="H318" i="1"/>
  <c r="H317" i="1"/>
  <c r="H313" i="1"/>
  <c r="H312" i="1"/>
  <c r="H311" i="1"/>
  <c r="H310" i="1"/>
  <c r="H309" i="1"/>
  <c r="H308" i="1"/>
  <c r="H307" i="1"/>
  <c r="H306" i="1"/>
  <c r="H305" i="1"/>
  <c r="H304" i="1"/>
  <c r="H303" i="1"/>
  <c r="H302" i="1"/>
  <c r="H301" i="1"/>
  <c r="H300" i="1"/>
  <c r="H299" i="1"/>
  <c r="H294" i="1"/>
  <c r="H289" i="1"/>
  <c r="H288" i="1"/>
  <c r="H287" i="1"/>
  <c r="H286" i="1"/>
  <c r="H285" i="1"/>
  <c r="H284" i="1"/>
  <c r="H283" i="1"/>
  <c r="H278" i="1"/>
  <c r="H273" i="1"/>
  <c r="H272" i="1"/>
  <c r="H271" i="1"/>
  <c r="H270" i="1"/>
  <c r="H269" i="1"/>
  <c r="H268" i="1"/>
  <c r="H267" i="1"/>
  <c r="H266" i="1"/>
  <c r="H265" i="1"/>
  <c r="H260" i="1"/>
  <c r="H255" i="1"/>
  <c r="H254" i="1"/>
  <c r="H253" i="1"/>
  <c r="H252" i="1"/>
  <c r="H251" i="1"/>
  <c r="H250" i="1"/>
  <c r="H249" i="1"/>
  <c r="H248" i="1"/>
  <c r="H243" i="1"/>
  <c r="H238" i="1"/>
  <c r="H237" i="1"/>
  <c r="H236" i="1"/>
  <c r="H235" i="1"/>
  <c r="H234" i="1"/>
  <c r="H233" i="1"/>
  <c r="H232" i="1"/>
  <c r="H231" i="1"/>
  <c r="H230" i="1"/>
  <c r="H229" i="1"/>
  <c r="H228" i="1"/>
  <c r="H227" i="1"/>
  <c r="H222" i="1"/>
  <c r="H217" i="1"/>
  <c r="H216" i="1"/>
  <c r="H215" i="1"/>
  <c r="H214" i="1"/>
  <c r="H213" i="1"/>
  <c r="H212" i="1"/>
  <c r="H211" i="1"/>
  <c r="H210" i="1"/>
  <c r="H209" i="1"/>
  <c r="H208" i="1"/>
  <c r="H203" i="1"/>
  <c r="H198" i="1"/>
  <c r="H197" i="1"/>
  <c r="H196" i="1"/>
  <c r="H195" i="1"/>
  <c r="H194" i="1"/>
  <c r="H193" i="1"/>
  <c r="H192" i="1"/>
  <c r="H191" i="1"/>
  <c r="H186"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1" i="1"/>
  <c r="H150" i="1"/>
  <c r="H149" i="1"/>
  <c r="H148" i="1"/>
  <c r="H147" i="1"/>
  <c r="H146" i="1"/>
  <c r="H145" i="1"/>
  <c r="H144" i="1"/>
  <c r="H139" i="1"/>
  <c r="H134" i="1"/>
  <c r="H133" i="1"/>
  <c r="H132" i="1"/>
  <c r="H131" i="1"/>
  <c r="H126" i="1"/>
  <c r="H121" i="1"/>
  <c r="H120" i="1"/>
  <c r="H119" i="1"/>
  <c r="H118"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87" i="1"/>
  <c r="H86" i="1"/>
  <c r="H85" i="1"/>
  <c r="H84" i="1"/>
  <c r="H83" i="1"/>
  <c r="H82" i="1"/>
  <c r="H81" i="1"/>
  <c r="H80" i="1"/>
  <c r="H79" i="1"/>
  <c r="H78" i="1"/>
  <c r="H77" i="1"/>
  <c r="H76" i="1"/>
  <c r="H71" i="1"/>
  <c r="H66" i="1"/>
  <c r="H65" i="1"/>
  <c r="H64" i="1"/>
  <c r="H63" i="1"/>
  <c r="H62" i="1"/>
  <c r="H61" i="1"/>
  <c r="H60" i="1"/>
  <c r="H59" i="1"/>
  <c r="H58" i="1"/>
  <c r="H57" i="1"/>
  <c r="H56" i="1"/>
  <c r="H55" i="1"/>
  <c r="H54" i="1"/>
  <c r="H5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3" i="1"/>
  <c r="D608" i="1"/>
  <c r="C608" i="1"/>
  <c r="F608" i="1"/>
  <c r="D601" i="1"/>
  <c r="D636" i="1" s="1"/>
  <c r="C601" i="1"/>
  <c r="F601" i="1"/>
  <c r="D595" i="1"/>
  <c r="D635" i="1" s="1"/>
  <c r="C595" i="1"/>
  <c r="F595" i="1"/>
  <c r="D588" i="1"/>
  <c r="D634" i="1" s="1"/>
  <c r="C588" i="1"/>
  <c r="F588" i="1"/>
  <c r="D581" i="1"/>
  <c r="D637" i="1" s="1"/>
  <c r="C581" i="1"/>
  <c r="F581" i="1"/>
  <c r="D574" i="1"/>
  <c r="D639" i="1" s="1"/>
  <c r="C574" i="1"/>
  <c r="D547" i="1"/>
  <c r="D633" i="1" s="1"/>
  <c r="C547" i="1"/>
  <c r="D509" i="1"/>
  <c r="D632" i="1" s="1"/>
  <c r="C509" i="1"/>
  <c r="D480" i="1"/>
  <c r="D631" i="1" s="1"/>
  <c r="C480" i="1"/>
  <c r="D439" i="1"/>
  <c r="C439" i="1"/>
  <c r="F439" i="1"/>
  <c r="D434" i="1"/>
  <c r="D629" i="1" s="1"/>
  <c r="C434" i="1"/>
  <c r="D415" i="1"/>
  <c r="D628" i="1" s="1"/>
  <c r="C415" i="1"/>
  <c r="D398" i="1"/>
  <c r="C398" i="1"/>
  <c r="F398" i="1"/>
  <c r="D393" i="1"/>
  <c r="C393" i="1"/>
  <c r="F393" i="1"/>
  <c r="D387" i="1"/>
  <c r="C387" i="1"/>
  <c r="D346" i="1"/>
  <c r="D626" i="1" s="1"/>
  <c r="C346" i="1"/>
  <c r="D324" i="1"/>
  <c r="D625" i="1" s="1"/>
  <c r="C324" i="1"/>
  <c r="F324" i="1"/>
  <c r="D314" i="1"/>
  <c r="D624" i="1" s="1"/>
  <c r="C314" i="1"/>
  <c r="D290" i="1"/>
  <c r="D623" i="1" s="1"/>
  <c r="C290" i="1"/>
  <c r="D274" i="1"/>
  <c r="D622" i="1" s="1"/>
  <c r="C274" i="1"/>
  <c r="D256" i="1"/>
  <c r="D621" i="1" s="1"/>
  <c r="C256" i="1"/>
  <c r="D239" i="1"/>
  <c r="D620" i="1" s="1"/>
  <c r="C239" i="1"/>
  <c r="D218" i="1"/>
  <c r="D619" i="1" s="1"/>
  <c r="C218" i="1"/>
  <c r="D199" i="1"/>
  <c r="D618" i="1" s="1"/>
  <c r="C199" i="1"/>
  <c r="C182" i="1"/>
  <c r="F182" i="1"/>
  <c r="D152" i="1"/>
  <c r="D616" i="1" s="1"/>
  <c r="C152" i="1"/>
  <c r="D135" i="1"/>
  <c r="D615" i="1" s="1"/>
  <c r="D122" i="1"/>
  <c r="D614" i="1" s="1"/>
  <c r="C122" i="1"/>
  <c r="D88" i="1"/>
  <c r="D613" i="1" s="1"/>
  <c r="D67" i="1"/>
  <c r="D612" i="1" s="1"/>
  <c r="C67" i="1"/>
  <c r="F67" i="1"/>
  <c r="D50" i="1"/>
  <c r="D611" i="1" s="1"/>
  <c r="C50" i="1"/>
  <c r="F50"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F651" i="1"/>
  <c r="H651" i="1" s="1"/>
  <c r="F660" i="1"/>
  <c r="H660" i="1" s="1"/>
  <c r="K97" i="3"/>
  <c r="K30" i="3"/>
  <c r="K61" i="3"/>
  <c r="K69" i="3"/>
  <c r="K74" i="3"/>
  <c r="K85" i="3"/>
  <c r="K86" i="3"/>
  <c r="K87" i="3"/>
  <c r="K88" i="3"/>
  <c r="K91" i="3"/>
  <c r="K92" i="3"/>
  <c r="K93" i="3"/>
  <c r="K95" i="3"/>
  <c r="K96" i="3"/>
  <c r="K98" i="3"/>
  <c r="K100" i="3"/>
  <c r="K101" i="3"/>
  <c r="K102" i="3"/>
  <c r="K103" i="3"/>
  <c r="K104" i="3"/>
  <c r="K105" i="3"/>
  <c r="K106" i="3"/>
  <c r="K107" i="3"/>
  <c r="K108" i="3"/>
  <c r="K109" i="3"/>
  <c r="K110" i="3"/>
  <c r="K111" i="3"/>
  <c r="K112" i="3"/>
  <c r="K113" i="3"/>
  <c r="K114" i="3"/>
  <c r="K115" i="3"/>
  <c r="K116" i="3"/>
  <c r="K118" i="3"/>
  <c r="K120" i="3"/>
  <c r="K121" i="3"/>
  <c r="K122" i="3"/>
  <c r="K123" i="3"/>
  <c r="K124" i="3"/>
  <c r="K125" i="3"/>
  <c r="K126" i="3"/>
  <c r="K127" i="3"/>
  <c r="K128" i="3"/>
  <c r="K129" i="3"/>
  <c r="K130" i="3"/>
  <c r="K131" i="3"/>
  <c r="K132" i="3"/>
  <c r="K133" i="3"/>
  <c r="K134" i="3"/>
  <c r="K135" i="3"/>
  <c r="K137" i="3"/>
  <c r="K2" i="3"/>
  <c r="D627" i="1" l="1"/>
  <c r="D640" i="1" s="1"/>
  <c r="H398" i="1"/>
  <c r="H595" i="1"/>
  <c r="H67" i="1"/>
  <c r="H601" i="1"/>
  <c r="H182" i="1"/>
  <c r="H393" i="1"/>
  <c r="H588" i="1"/>
  <c r="H50" i="1"/>
  <c r="H581" i="1"/>
  <c r="H324" i="1"/>
  <c r="H608" i="1"/>
  <c r="H439" i="1"/>
  <c r="F661" i="1"/>
  <c r="E58" i="4" l="1"/>
  <c r="F58" i="4" s="1"/>
  <c r="E433" i="4" l="1"/>
  <c r="F433" i="4" s="1"/>
  <c r="E431" i="4"/>
  <c r="F431" i="4" s="1"/>
  <c r="E430" i="4"/>
  <c r="F430" i="4" s="1"/>
  <c r="E429" i="4"/>
  <c r="F429" i="4" s="1"/>
  <c r="E428" i="4"/>
  <c r="F428" i="4" s="1"/>
  <c r="E427" i="4"/>
  <c r="F427" i="4" s="1"/>
  <c r="F422" i="4"/>
  <c r="F399" i="4"/>
  <c r="F394" i="4"/>
  <c r="F393" i="4"/>
  <c r="F392" i="4"/>
  <c r="F391" i="4"/>
  <c r="F390" i="4"/>
  <c r="F389" i="4"/>
  <c r="E372" i="4"/>
  <c r="F372" i="4" s="1"/>
  <c r="E371" i="4"/>
  <c r="F371" i="4" s="1"/>
  <c r="E370" i="4"/>
  <c r="F370" i="4" s="1"/>
  <c r="E369" i="4"/>
  <c r="F369" i="4" s="1"/>
  <c r="E368" i="4"/>
  <c r="F368" i="4" s="1"/>
  <c r="E367" i="4"/>
  <c r="F367" i="4" s="1"/>
  <c r="E366" i="4"/>
  <c r="F366" i="4" s="1"/>
  <c r="E365" i="4"/>
  <c r="F365" i="4" s="1"/>
  <c r="E364" i="4"/>
  <c r="F364" i="4" s="1"/>
  <c r="E363" i="4"/>
  <c r="F363" i="4" s="1"/>
  <c r="E362" i="4"/>
  <c r="F362" i="4" s="1"/>
  <c r="E361" i="4"/>
  <c r="F361" i="4" s="1"/>
  <c r="E360" i="4"/>
  <c r="F360" i="4" s="1"/>
  <c r="E359" i="4"/>
  <c r="F359" i="4" s="1"/>
  <c r="E358" i="4"/>
  <c r="F358" i="4" s="1"/>
  <c r="E357" i="4"/>
  <c r="F357" i="4" s="1"/>
  <c r="E356" i="4"/>
  <c r="F356" i="4" s="1"/>
  <c r="E355" i="4"/>
  <c r="F355" i="4" s="1"/>
  <c r="E354" i="4"/>
  <c r="F354" i="4" s="1"/>
  <c r="E353" i="4"/>
  <c r="F353" i="4" s="1"/>
  <c r="E352" i="4"/>
  <c r="F352" i="4" s="1"/>
  <c r="E351" i="4"/>
  <c r="F351" i="4" s="1"/>
  <c r="E350" i="4"/>
  <c r="F350" i="4" s="1"/>
  <c r="E349" i="4"/>
  <c r="F349" i="4" s="1"/>
  <c r="E348" i="4"/>
  <c r="F348" i="4" s="1"/>
  <c r="E337" i="4"/>
  <c r="F337" i="4" s="1"/>
  <c r="E336" i="4"/>
  <c r="F336" i="4" s="1"/>
  <c r="E335" i="4"/>
  <c r="F335" i="4" s="1"/>
  <c r="E334" i="4"/>
  <c r="F334" i="4" s="1"/>
  <c r="E333" i="4"/>
  <c r="F333" i="4" s="1"/>
  <c r="E332" i="4"/>
  <c r="F332" i="4" s="1"/>
  <c r="E331" i="4"/>
  <c r="F331" i="4" s="1"/>
  <c r="E330" i="4"/>
  <c r="F330" i="4" s="1"/>
  <c r="E329" i="4"/>
  <c r="F329" i="4" s="1"/>
  <c r="E328" i="4"/>
  <c r="F328" i="4" s="1"/>
  <c r="E327" i="4"/>
  <c r="F327" i="4" s="1"/>
  <c r="E326" i="4"/>
  <c r="F326" i="4" s="1"/>
  <c r="E325" i="4"/>
  <c r="F325" i="4" s="1"/>
  <c r="E324" i="4"/>
  <c r="F324" i="4" s="1"/>
  <c r="E323" i="4"/>
  <c r="F323" i="4" s="1"/>
  <c r="E321" i="4"/>
  <c r="F321" i="4" s="1"/>
  <c r="E320" i="4"/>
  <c r="F320" i="4" s="1"/>
  <c r="E319" i="4"/>
  <c r="F319" i="4" s="1"/>
  <c r="E318" i="4"/>
  <c r="F318" i="4" s="1"/>
  <c r="E316" i="4"/>
  <c r="F316" i="4" s="1"/>
  <c r="E315" i="4"/>
  <c r="F315" i="4" s="1"/>
  <c r="E313" i="4"/>
  <c r="F313" i="4" s="1"/>
  <c r="E310" i="4"/>
  <c r="F310" i="4" s="1"/>
  <c r="E309" i="4"/>
  <c r="F309" i="4" s="1"/>
  <c r="E308" i="4"/>
  <c r="F308" i="4" s="1"/>
  <c r="E307" i="4"/>
  <c r="F307" i="4" s="1"/>
  <c r="E305" i="4"/>
  <c r="F305" i="4" s="1"/>
  <c r="E301" i="4"/>
  <c r="F301" i="4" s="1"/>
  <c r="E296" i="4"/>
  <c r="F296" i="4" s="1"/>
  <c r="E295" i="4"/>
  <c r="F295" i="4" s="1"/>
  <c r="E294" i="4"/>
  <c r="F294" i="4" s="1"/>
  <c r="E293" i="4"/>
  <c r="F293" i="4" s="1"/>
  <c r="E292" i="4"/>
  <c r="F292" i="4" s="1"/>
  <c r="E291" i="4"/>
  <c r="F291" i="4" s="1"/>
  <c r="E290" i="4"/>
  <c r="F290" i="4" s="1"/>
  <c r="E289" i="4"/>
  <c r="F289" i="4" s="1"/>
  <c r="E288" i="4"/>
  <c r="F288" i="4" s="1"/>
  <c r="E287" i="4"/>
  <c r="F287" i="4" s="1"/>
  <c r="E286" i="4"/>
  <c r="F286" i="4" s="1"/>
  <c r="E285" i="4"/>
  <c r="F285" i="4" s="1"/>
  <c r="E284" i="4"/>
  <c r="F284" i="4" s="1"/>
  <c r="E283" i="4"/>
  <c r="F283" i="4" s="1"/>
  <c r="E282" i="4"/>
  <c r="F282" i="4" s="1"/>
  <c r="E281" i="4"/>
  <c r="F281" i="4" s="1"/>
  <c r="E280" i="4"/>
  <c r="F280" i="4" s="1"/>
  <c r="E279" i="4"/>
  <c r="F279" i="4" s="1"/>
  <c r="E278" i="4"/>
  <c r="F278" i="4" s="1"/>
  <c r="E277" i="4"/>
  <c r="F277" i="4" s="1"/>
  <c r="E276" i="4"/>
  <c r="F276" i="4" s="1"/>
  <c r="E275" i="4"/>
  <c r="F275" i="4" s="1"/>
  <c r="E274" i="4"/>
  <c r="F274" i="4" s="1"/>
  <c r="E273" i="4"/>
  <c r="F273" i="4" s="1"/>
  <c r="E271" i="4"/>
  <c r="F271" i="4" s="1"/>
  <c r="E270" i="4"/>
  <c r="F270" i="4" s="1"/>
  <c r="E269" i="4"/>
  <c r="F269" i="4" s="1"/>
  <c r="E268" i="4"/>
  <c r="F268" i="4" s="1"/>
  <c r="E267" i="4"/>
  <c r="F267" i="4" s="1"/>
  <c r="E266" i="4"/>
  <c r="F266" i="4" s="1"/>
  <c r="E265" i="4"/>
  <c r="F265" i="4" s="1"/>
  <c r="E264" i="4"/>
  <c r="F264" i="4" s="1"/>
  <c r="E263" i="4"/>
  <c r="F263" i="4" s="1"/>
  <c r="E245" i="4"/>
  <c r="F245" i="4" s="1"/>
  <c r="E242" i="4"/>
  <c r="F242" i="4" s="1"/>
  <c r="E235" i="4"/>
  <c r="F235" i="4" s="1"/>
  <c r="E234" i="4"/>
  <c r="F234" i="4" s="1"/>
  <c r="E233" i="4"/>
  <c r="F233" i="4" s="1"/>
  <c r="E211" i="4"/>
  <c r="F211" i="4" s="1"/>
  <c r="E210" i="4"/>
  <c r="F210" i="4" s="1"/>
  <c r="E209" i="4"/>
  <c r="F209" i="4" s="1"/>
  <c r="E207" i="4"/>
  <c r="F207" i="4" s="1"/>
  <c r="E206" i="4"/>
  <c r="F206" i="4" s="1"/>
  <c r="E205" i="4"/>
  <c r="F205" i="4" s="1"/>
  <c r="E204" i="4"/>
  <c r="F204" i="4" s="1"/>
  <c r="E203" i="4"/>
  <c r="F203" i="4" s="1"/>
  <c r="E202" i="4"/>
  <c r="F202" i="4" s="1"/>
  <c r="E201" i="4"/>
  <c r="F201" i="4" s="1"/>
  <c r="E200" i="4"/>
  <c r="F200" i="4" s="1"/>
  <c r="E199" i="4"/>
  <c r="F199" i="4" s="1"/>
  <c r="E198" i="4"/>
  <c r="F198" i="4" s="1"/>
  <c r="E197" i="4"/>
  <c r="F197" i="4" s="1"/>
  <c r="E196" i="4"/>
  <c r="F196" i="4" s="1"/>
  <c r="E195" i="4"/>
  <c r="F195" i="4" s="1"/>
  <c r="E194" i="4"/>
  <c r="F194" i="4" s="1"/>
  <c r="E189" i="4"/>
  <c r="F189" i="4" s="1"/>
  <c r="E188" i="4"/>
  <c r="F188" i="4" s="1"/>
  <c r="E187" i="4"/>
  <c r="F187" i="4" s="1"/>
  <c r="E186" i="4"/>
  <c r="F186" i="4" s="1"/>
  <c r="E185" i="4"/>
  <c r="F185" i="4" s="1"/>
  <c r="E184" i="4"/>
  <c r="F184" i="4" s="1"/>
  <c r="E183" i="4"/>
  <c r="F183" i="4" s="1"/>
  <c r="E182" i="4"/>
  <c r="F182" i="4" s="1"/>
  <c r="E181" i="4"/>
  <c r="F181" i="4" s="1"/>
  <c r="E179" i="4"/>
  <c r="F179" i="4" s="1"/>
  <c r="E178" i="4"/>
  <c r="F178" i="4" s="1"/>
  <c r="E177" i="4"/>
  <c r="F177" i="4" s="1"/>
  <c r="E176" i="4"/>
  <c r="F176" i="4" s="1"/>
  <c r="E175" i="4"/>
  <c r="F175" i="4" s="1"/>
  <c r="E174" i="4"/>
  <c r="F174" i="4" s="1"/>
  <c r="E173" i="4"/>
  <c r="F173" i="4" s="1"/>
  <c r="E172" i="4"/>
  <c r="F172" i="4" s="1"/>
  <c r="E171" i="4"/>
  <c r="F171" i="4" s="1"/>
  <c r="E170" i="4"/>
  <c r="F170" i="4" s="1"/>
  <c r="E169" i="4"/>
  <c r="F169" i="4" s="1"/>
  <c r="E168" i="4"/>
  <c r="F168" i="4" s="1"/>
  <c r="E167" i="4"/>
  <c r="F167" i="4" s="1"/>
  <c r="E166" i="4"/>
  <c r="F166" i="4" s="1"/>
  <c r="E165" i="4"/>
  <c r="F165" i="4" s="1"/>
  <c r="E164" i="4"/>
  <c r="F164" i="4" s="1"/>
  <c r="E163" i="4"/>
  <c r="F163" i="4" s="1"/>
  <c r="E162" i="4"/>
  <c r="F162" i="4" s="1"/>
  <c r="E161" i="4"/>
  <c r="F161" i="4" s="1"/>
  <c r="E160" i="4"/>
  <c r="F160" i="4" s="1"/>
  <c r="E159" i="4"/>
  <c r="F159" i="4" s="1"/>
  <c r="E158" i="4"/>
  <c r="F158" i="4" s="1"/>
  <c r="E157" i="4"/>
  <c r="F157" i="4" s="1"/>
  <c r="E151" i="4"/>
  <c r="F151" i="4" s="1"/>
  <c r="E150" i="4"/>
  <c r="F150" i="4" s="1"/>
  <c r="E149" i="4"/>
  <c r="F149" i="4" s="1"/>
  <c r="E148" i="4"/>
  <c r="F148" i="4" s="1"/>
  <c r="E147" i="4"/>
  <c r="F147" i="4" s="1"/>
  <c r="E146" i="4"/>
  <c r="F146" i="4" s="1"/>
  <c r="E145" i="4"/>
  <c r="F145" i="4" s="1"/>
  <c r="E144" i="4"/>
  <c r="F144" i="4" s="1"/>
  <c r="E143" i="4"/>
  <c r="F143" i="4" s="1"/>
  <c r="E142" i="4"/>
  <c r="F142" i="4" s="1"/>
  <c r="E141" i="4"/>
  <c r="F141" i="4" s="1"/>
  <c r="E140" i="4"/>
  <c r="F140" i="4" s="1"/>
  <c r="E139" i="4"/>
  <c r="F139" i="4" s="1"/>
  <c r="E135" i="4"/>
  <c r="F135" i="4" s="1"/>
  <c r="E134" i="4"/>
  <c r="F134" i="4" s="1"/>
  <c r="E133" i="4"/>
  <c r="F133" i="4" s="1"/>
  <c r="E132" i="4"/>
  <c r="F132" i="4" s="1"/>
  <c r="E131" i="4"/>
  <c r="F131" i="4" s="1"/>
  <c r="E130" i="4"/>
  <c r="F130" i="4" s="1"/>
  <c r="E124" i="4"/>
  <c r="F124" i="4" s="1"/>
  <c r="E122" i="4"/>
  <c r="F122" i="4" s="1"/>
  <c r="E120" i="4"/>
  <c r="F120" i="4" s="1"/>
  <c r="E117" i="4"/>
  <c r="F117" i="4" s="1"/>
  <c r="E112" i="4"/>
  <c r="F112" i="4" s="1"/>
  <c r="E107" i="4"/>
  <c r="F107" i="4" s="1"/>
  <c r="E106" i="4"/>
  <c r="F106" i="4" s="1"/>
  <c r="E105" i="4"/>
  <c r="F105" i="4" s="1"/>
  <c r="E104" i="4"/>
  <c r="F104" i="4" s="1"/>
  <c r="E103" i="4"/>
  <c r="F103" i="4" s="1"/>
  <c r="E102" i="4"/>
  <c r="F102" i="4" s="1"/>
  <c r="E100" i="4"/>
  <c r="F100" i="4" s="1"/>
  <c r="E99" i="4"/>
  <c r="F99" i="4" s="1"/>
  <c r="E98" i="4"/>
  <c r="F98" i="4" s="1"/>
  <c r="E97" i="4"/>
  <c r="F97" i="4" s="1"/>
  <c r="E94" i="4"/>
  <c r="F94" i="4" s="1"/>
  <c r="E87" i="4"/>
  <c r="F87" i="4" s="1"/>
  <c r="F91" i="4" s="1"/>
  <c r="F80" i="4"/>
  <c r="F79" i="4"/>
  <c r="F78" i="4"/>
  <c r="F77" i="4"/>
  <c r="E68" i="4"/>
  <c r="F68" i="4" s="1"/>
  <c r="F71" i="4" s="1"/>
  <c r="F59" i="4"/>
  <c r="F62" i="4" s="1"/>
  <c r="E52" i="4"/>
  <c r="F52" i="4" s="1"/>
  <c r="F54" i="4" s="1"/>
  <c r="E44" i="4"/>
  <c r="F44" i="4" s="1"/>
  <c r="E43" i="4"/>
  <c r="F43" i="4" s="1"/>
  <c r="F47" i="4" s="1"/>
  <c r="F26" i="4"/>
  <c r="F28" i="4" s="1"/>
  <c r="F109" i="4" l="1"/>
  <c r="F239" i="4"/>
  <c r="F250" i="4"/>
  <c r="F424" i="4"/>
  <c r="F435" i="4"/>
  <c r="F298" i="4"/>
  <c r="F374" i="4"/>
  <c r="F82" i="4"/>
  <c r="F127" i="4"/>
  <c r="C480" i="4"/>
  <c r="C473" i="4"/>
  <c r="C466" i="4"/>
  <c r="C456" i="4"/>
  <c r="C435" i="4"/>
  <c r="C424" i="4"/>
  <c r="C374" i="4"/>
  <c r="C298" i="4"/>
  <c r="C258" i="4"/>
  <c r="C250" i="4"/>
  <c r="C239" i="4"/>
  <c r="C127" i="4"/>
  <c r="C109" i="4"/>
  <c r="C91" i="4"/>
  <c r="C82" i="4"/>
  <c r="C71" i="4"/>
  <c r="C62" i="4"/>
  <c r="C54" i="4"/>
  <c r="C47" i="4"/>
  <c r="C39" i="4"/>
  <c r="C28" i="4"/>
  <c r="C21" i="4"/>
  <c r="C7" i="4"/>
  <c r="F482" i="4" l="1"/>
  <c r="C482" i="4"/>
  <c r="E480" i="4" l="1"/>
  <c r="E473" i="4"/>
  <c r="E466" i="4"/>
  <c r="E456" i="4"/>
  <c r="E435" i="4"/>
  <c r="F550" i="1" s="1"/>
  <c r="H550" i="1" s="1"/>
  <c r="E424" i="4"/>
  <c r="H512" i="1" s="1"/>
  <c r="E374" i="4"/>
  <c r="F483" i="1" s="1"/>
  <c r="E298" i="4"/>
  <c r="F442" i="1" s="1"/>
  <c r="E258" i="4"/>
  <c r="F418" i="1" s="1"/>
  <c r="E250" i="4"/>
  <c r="F401" i="1" s="1"/>
  <c r="H401" i="1" s="1"/>
  <c r="E239" i="4"/>
  <c r="F349" i="1" s="1"/>
  <c r="E127" i="4"/>
  <c r="F327" i="1" s="1"/>
  <c r="H327" i="1" s="1"/>
  <c r="E109" i="4"/>
  <c r="E91" i="4"/>
  <c r="F277" i="1" s="1"/>
  <c r="H277" i="1" s="1"/>
  <c r="E82" i="4"/>
  <c r="E71" i="4"/>
  <c r="F259" i="1" s="1"/>
  <c r="H259" i="1" s="1"/>
  <c r="E62" i="4"/>
  <c r="F242" i="1" s="1"/>
  <c r="H242" i="1" s="1"/>
  <c r="E54" i="4"/>
  <c r="F202" i="1" s="1"/>
  <c r="H202" i="1" s="1"/>
  <c r="E47" i="4"/>
  <c r="F185" i="1" s="1"/>
  <c r="H185" i="1" s="1"/>
  <c r="E39" i="4"/>
  <c r="F138" i="1" s="1"/>
  <c r="H138" i="1" s="1"/>
  <c r="E21" i="4"/>
  <c r="F117" i="1" s="1"/>
  <c r="H117" i="1" s="1"/>
  <c r="E7" i="4"/>
  <c r="F70" i="1" s="1"/>
  <c r="F221" i="1" l="1"/>
  <c r="H70" i="1"/>
  <c r="F74" i="1"/>
  <c r="H74" i="1" s="1"/>
  <c r="H442" i="1"/>
  <c r="F446" i="1"/>
  <c r="H446" i="1" s="1"/>
  <c r="H483" i="1"/>
  <c r="F488" i="1"/>
  <c r="H488" i="1" s="1"/>
  <c r="H418" i="1"/>
  <c r="F422" i="1"/>
  <c r="H422" i="1" s="1"/>
  <c r="H349" i="1"/>
  <c r="F352" i="1"/>
  <c r="H352" i="1" s="1"/>
  <c r="F122" i="1"/>
  <c r="H122" i="1" s="1"/>
  <c r="F445" i="1"/>
  <c r="H445" i="1" s="1"/>
  <c r="F444" i="1"/>
  <c r="H444" i="1" s="1"/>
  <c r="F447" i="1"/>
  <c r="H447" i="1" s="1"/>
  <c r="F72" i="1"/>
  <c r="H72" i="1" s="1"/>
  <c r="F75" i="1"/>
  <c r="H75" i="1" s="1"/>
  <c r="F73" i="1"/>
  <c r="H73" i="1" s="1"/>
  <c r="H517" i="1"/>
  <c r="H515" i="1"/>
  <c r="H516" i="1"/>
  <c r="H514" i="1"/>
  <c r="F263" i="1"/>
  <c r="H263" i="1" s="1"/>
  <c r="F261" i="1"/>
  <c r="H261" i="1" s="1"/>
  <c r="F262" i="1"/>
  <c r="H262" i="1" s="1"/>
  <c r="F264" i="1"/>
  <c r="H264" i="1" s="1"/>
  <c r="F282" i="1"/>
  <c r="H282" i="1" s="1"/>
  <c r="F281" i="1"/>
  <c r="H281" i="1" s="1"/>
  <c r="F280" i="1"/>
  <c r="H280" i="1" s="1"/>
  <c r="F279" i="1"/>
  <c r="H279" i="1" s="1"/>
  <c r="F142" i="1"/>
  <c r="H142" i="1" s="1"/>
  <c r="F141" i="1"/>
  <c r="H141" i="1" s="1"/>
  <c r="F140" i="1"/>
  <c r="H140" i="1" s="1"/>
  <c r="F143" i="1"/>
  <c r="H143" i="1" s="1"/>
  <c r="F354" i="1"/>
  <c r="H354" i="1" s="1"/>
  <c r="F353" i="1"/>
  <c r="H353" i="1" s="1"/>
  <c r="F351" i="1"/>
  <c r="H351" i="1" s="1"/>
  <c r="F486" i="1"/>
  <c r="H486" i="1" s="1"/>
  <c r="F485" i="1"/>
  <c r="H485" i="1" s="1"/>
  <c r="F489" i="1"/>
  <c r="H489" i="1" s="1"/>
  <c r="F555" i="1"/>
  <c r="H555" i="1" s="1"/>
  <c r="F554" i="1"/>
  <c r="H554" i="1" s="1"/>
  <c r="F553" i="1"/>
  <c r="H553" i="1" s="1"/>
  <c r="F552" i="1"/>
  <c r="H552" i="1" s="1"/>
  <c r="F188" i="1"/>
  <c r="H188" i="1" s="1"/>
  <c r="F190" i="1"/>
  <c r="H190" i="1" s="1"/>
  <c r="F189" i="1"/>
  <c r="H189" i="1" s="1"/>
  <c r="F187" i="1"/>
  <c r="H187" i="1" s="1"/>
  <c r="F207" i="1"/>
  <c r="H207" i="1" s="1"/>
  <c r="F206" i="1"/>
  <c r="H206" i="1" s="1"/>
  <c r="F205" i="1"/>
  <c r="H205" i="1" s="1"/>
  <c r="F204" i="1"/>
  <c r="H204" i="1" s="1"/>
  <c r="F403" i="1"/>
  <c r="H403" i="1" s="1"/>
  <c r="F404" i="1"/>
  <c r="H404" i="1" s="1"/>
  <c r="F406" i="1"/>
  <c r="H406" i="1" s="1"/>
  <c r="F405" i="1"/>
  <c r="H405" i="1" s="1"/>
  <c r="F330" i="1"/>
  <c r="H330" i="1" s="1"/>
  <c r="F332" i="1"/>
  <c r="H332" i="1" s="1"/>
  <c r="F331" i="1"/>
  <c r="H331" i="1" s="1"/>
  <c r="F329" i="1"/>
  <c r="H329" i="1" s="1"/>
  <c r="F245" i="1"/>
  <c r="H245" i="1" s="1"/>
  <c r="F247" i="1"/>
  <c r="H247" i="1" s="1"/>
  <c r="F246" i="1"/>
  <c r="H246" i="1" s="1"/>
  <c r="F244" i="1"/>
  <c r="H244" i="1" s="1"/>
  <c r="F421" i="1"/>
  <c r="H421" i="1" s="1"/>
  <c r="F423" i="1"/>
  <c r="H423" i="1" s="1"/>
  <c r="F420" i="1"/>
  <c r="H420" i="1" s="1"/>
  <c r="F635" i="1"/>
  <c r="H635" i="1" s="1"/>
  <c r="F293" i="1"/>
  <c r="H293" i="1" s="1"/>
  <c r="I136" i="3"/>
  <c r="E133" i="6"/>
  <c r="E132" i="6"/>
  <c r="E131" i="6"/>
  <c r="E130" i="6"/>
  <c r="E129" i="6"/>
  <c r="E128" i="6"/>
  <c r="E127" i="6"/>
  <c r="E126" i="6"/>
  <c r="E125" i="6"/>
  <c r="E124" i="6"/>
  <c r="E123" i="6"/>
  <c r="E122" i="6"/>
  <c r="H119" i="6"/>
  <c r="G119" i="6"/>
  <c r="F119" i="6"/>
  <c r="D119" i="6"/>
  <c r="E119" i="6" s="1"/>
  <c r="C119" i="6"/>
  <c r="E118" i="6"/>
  <c r="E117" i="6"/>
  <c r="E116" i="6"/>
  <c r="E115" i="6"/>
  <c r="E114" i="6"/>
  <c r="E113" i="6"/>
  <c r="E112" i="6"/>
  <c r="E111" i="6"/>
  <c r="E110" i="6"/>
  <c r="E109" i="6"/>
  <c r="E108" i="6"/>
  <c r="E107" i="6"/>
  <c r="E106" i="6"/>
  <c r="E105" i="6"/>
  <c r="E104" i="6"/>
  <c r="E103" i="6"/>
  <c r="E102" i="6"/>
  <c r="H99" i="6"/>
  <c r="G99" i="6"/>
  <c r="F99" i="6"/>
  <c r="D99" i="6"/>
  <c r="E99" i="6" s="1"/>
  <c r="C99" i="6"/>
  <c r="E98" i="6"/>
  <c r="E97" i="6"/>
  <c r="E96" i="6"/>
  <c r="E95" i="6"/>
  <c r="E94" i="6"/>
  <c r="E93" i="6"/>
  <c r="E92" i="6"/>
  <c r="E91" i="6"/>
  <c r="E90" i="6"/>
  <c r="E89" i="6"/>
  <c r="E88" i="6"/>
  <c r="E87" i="6"/>
  <c r="E86" i="6"/>
  <c r="E85" i="6"/>
  <c r="E84" i="6"/>
  <c r="E83" i="6"/>
  <c r="E82" i="6"/>
  <c r="E81" i="6"/>
  <c r="E80" i="6"/>
  <c r="H77" i="6"/>
  <c r="G77" i="6"/>
  <c r="F77" i="6"/>
  <c r="D77" i="6"/>
  <c r="E77" i="6" s="1"/>
  <c r="C77" i="6"/>
  <c r="E76" i="6"/>
  <c r="E75" i="6"/>
  <c r="E74" i="6"/>
  <c r="E73" i="6"/>
  <c r="E72" i="6"/>
  <c r="E71" i="6"/>
  <c r="E70" i="6"/>
  <c r="E69" i="6"/>
  <c r="H66" i="6"/>
  <c r="G66" i="6"/>
  <c r="F66" i="6"/>
  <c r="D66" i="6"/>
  <c r="E66" i="6" s="1"/>
  <c r="C66" i="6"/>
  <c r="E65" i="6"/>
  <c r="E64" i="6"/>
  <c r="E63" i="6"/>
  <c r="E62" i="6"/>
  <c r="E61" i="6"/>
  <c r="E60" i="6"/>
  <c r="E59" i="6"/>
  <c r="E58" i="6"/>
  <c r="E57" i="6"/>
  <c r="E56" i="6"/>
  <c r="E55" i="6"/>
  <c r="E54" i="6"/>
  <c r="E53" i="6"/>
  <c r="E52" i="6"/>
  <c r="E51" i="6"/>
  <c r="E50" i="6"/>
  <c r="E49" i="6"/>
  <c r="E48" i="6"/>
  <c r="H45" i="6"/>
  <c r="G45" i="6"/>
  <c r="F45" i="6"/>
  <c r="D45" i="6"/>
  <c r="E45" i="6" s="1"/>
  <c r="C45" i="6"/>
  <c r="E44" i="6"/>
  <c r="E43" i="6"/>
  <c r="E42" i="6"/>
  <c r="E41" i="6"/>
  <c r="E40" i="6"/>
  <c r="E39" i="6"/>
  <c r="E38" i="6"/>
  <c r="E37" i="6"/>
  <c r="E36" i="6"/>
  <c r="E35" i="6"/>
  <c r="E34" i="6"/>
  <c r="E33" i="6"/>
  <c r="H29" i="6"/>
  <c r="G29" i="6"/>
  <c r="F29" i="6"/>
  <c r="D29" i="6"/>
  <c r="E29" i="6" s="1"/>
  <c r="C29" i="6"/>
  <c r="E28" i="6"/>
  <c r="E27" i="6"/>
  <c r="E26" i="6"/>
  <c r="E25" i="6"/>
  <c r="E24" i="6"/>
  <c r="E23" i="6"/>
  <c r="E22" i="6"/>
  <c r="E21" i="6"/>
  <c r="E20" i="6"/>
  <c r="E19" i="6"/>
  <c r="E18" i="6"/>
  <c r="E17" i="6"/>
  <c r="E16" i="6"/>
  <c r="E15" i="6"/>
  <c r="E14" i="6"/>
  <c r="E13" i="6"/>
  <c r="E12" i="6"/>
  <c r="E11" i="6"/>
  <c r="E10" i="6"/>
  <c r="E9" i="6"/>
  <c r="E8" i="6"/>
  <c r="E7" i="6"/>
  <c r="E6" i="6"/>
  <c r="E5" i="6"/>
  <c r="E4" i="6"/>
  <c r="E3" i="6"/>
  <c r="F225" i="1" l="1"/>
  <c r="H225" i="1" s="1"/>
  <c r="F223" i="1"/>
  <c r="H223" i="1" s="1"/>
  <c r="F226" i="1"/>
  <c r="H226" i="1" s="1"/>
  <c r="F224" i="1"/>
  <c r="H224" i="1" s="1"/>
  <c r="H221" i="1"/>
  <c r="F274" i="1"/>
  <c r="H274" i="1" s="1"/>
  <c r="F574" i="1"/>
  <c r="H574" i="1" s="1"/>
  <c r="F346" i="1"/>
  <c r="H346" i="1" s="1"/>
  <c r="F290" i="1"/>
  <c r="H290" i="1" s="1"/>
  <c r="F547" i="1"/>
  <c r="H547" i="1" s="1"/>
  <c r="F387" i="1"/>
  <c r="H387" i="1" s="1"/>
  <c r="F152" i="1"/>
  <c r="H152" i="1" s="1"/>
  <c r="F509" i="1"/>
  <c r="H509" i="1" s="1"/>
  <c r="F199" i="1"/>
  <c r="H199" i="1" s="1"/>
  <c r="F88" i="1"/>
  <c r="H88" i="1" s="1"/>
  <c r="F434" i="1"/>
  <c r="H434" i="1" s="1"/>
  <c r="F415" i="1"/>
  <c r="H415" i="1" s="1"/>
  <c r="F218" i="1"/>
  <c r="H218" i="1" s="1"/>
  <c r="F256" i="1"/>
  <c r="H256" i="1" s="1"/>
  <c r="F480" i="1"/>
  <c r="H480" i="1" s="1"/>
  <c r="F298" i="1"/>
  <c r="H298" i="1" s="1"/>
  <c r="F297" i="1"/>
  <c r="H297" i="1" s="1"/>
  <c r="F295" i="1"/>
  <c r="H295" i="1" s="1"/>
  <c r="F296" i="1"/>
  <c r="H296" i="1" s="1"/>
  <c r="I117" i="3"/>
  <c r="E5" i="3"/>
  <c r="I5" i="3" s="1"/>
  <c r="K5" i="3" s="1"/>
  <c r="E98" i="3"/>
  <c r="E96" i="3"/>
  <c r="E95" i="3"/>
  <c r="E94" i="3"/>
  <c r="I94" i="3" s="1"/>
  <c r="K94" i="3" s="1"/>
  <c r="E93" i="3"/>
  <c r="E92" i="3"/>
  <c r="E91" i="3"/>
  <c r="E90" i="3"/>
  <c r="I90" i="3" s="1"/>
  <c r="K90" i="3" s="1"/>
  <c r="E89" i="3"/>
  <c r="I89" i="3" s="1"/>
  <c r="K89" i="3" s="1"/>
  <c r="E88" i="3"/>
  <c r="E87" i="3"/>
  <c r="E86" i="3"/>
  <c r="E84" i="3"/>
  <c r="I84" i="3" s="1"/>
  <c r="K84" i="3" s="1"/>
  <c r="E83" i="3"/>
  <c r="I83" i="3" s="1"/>
  <c r="K83" i="3" s="1"/>
  <c r="E81" i="3"/>
  <c r="I81" i="3" s="1"/>
  <c r="K81" i="3" s="1"/>
  <c r="E80" i="3"/>
  <c r="I80" i="3" s="1"/>
  <c r="K80" i="3" s="1"/>
  <c r="E79" i="3"/>
  <c r="I79" i="3" s="1"/>
  <c r="K79" i="3" s="1"/>
  <c r="E78" i="3"/>
  <c r="I78" i="3" s="1"/>
  <c r="K78" i="3" s="1"/>
  <c r="E77" i="3"/>
  <c r="I77" i="3" s="1"/>
  <c r="K77" i="3" s="1"/>
  <c r="E76" i="3"/>
  <c r="I76" i="3" s="1"/>
  <c r="K76" i="3" s="1"/>
  <c r="E75" i="3"/>
  <c r="I75" i="3" s="1"/>
  <c r="K75" i="3" s="1"/>
  <c r="E74" i="3"/>
  <c r="E73" i="3"/>
  <c r="I73" i="3" s="1"/>
  <c r="K73" i="3" s="1"/>
  <c r="E72" i="3"/>
  <c r="I72" i="3" s="1"/>
  <c r="K72" i="3" s="1"/>
  <c r="E71" i="3"/>
  <c r="I71" i="3" s="1"/>
  <c r="K71" i="3" s="1"/>
  <c r="E70" i="3"/>
  <c r="I70" i="3" s="1"/>
  <c r="K70" i="3" s="1"/>
  <c r="E69" i="3"/>
  <c r="E68" i="3"/>
  <c r="I68" i="3" s="1"/>
  <c r="K68" i="3" s="1"/>
  <c r="E67" i="3"/>
  <c r="I67" i="3" s="1"/>
  <c r="K67" i="3" s="1"/>
  <c r="E66" i="3"/>
  <c r="I66" i="3" s="1"/>
  <c r="K66" i="3" s="1"/>
  <c r="E65" i="3"/>
  <c r="I65" i="3" s="1"/>
  <c r="K65" i="3" s="1"/>
  <c r="E64" i="3"/>
  <c r="I64" i="3" s="1"/>
  <c r="K64" i="3" s="1"/>
  <c r="E63" i="3"/>
  <c r="I63" i="3" s="1"/>
  <c r="K63" i="3" s="1"/>
  <c r="E62" i="3"/>
  <c r="I62" i="3" s="1"/>
  <c r="K62" i="3" s="1"/>
  <c r="E61" i="3"/>
  <c r="E60" i="3"/>
  <c r="I60" i="3" s="1"/>
  <c r="K60" i="3" s="1"/>
  <c r="E59" i="3"/>
  <c r="I59" i="3" s="1"/>
  <c r="K59" i="3" s="1"/>
  <c r="E58" i="3"/>
  <c r="I58" i="3" s="1"/>
  <c r="K58" i="3" s="1"/>
  <c r="E57" i="3"/>
  <c r="I57" i="3" s="1"/>
  <c r="K57" i="3" s="1"/>
  <c r="E56" i="3"/>
  <c r="I56" i="3" s="1"/>
  <c r="K56" i="3" s="1"/>
  <c r="E55" i="3"/>
  <c r="I55" i="3" s="1"/>
  <c r="K55" i="3" s="1"/>
  <c r="E54" i="3"/>
  <c r="I54" i="3" s="1"/>
  <c r="K54" i="3" s="1"/>
  <c r="E53" i="3"/>
  <c r="I53" i="3" s="1"/>
  <c r="K53" i="3" s="1"/>
  <c r="E52" i="3"/>
  <c r="I52" i="3" s="1"/>
  <c r="K52" i="3" s="1"/>
  <c r="E51" i="3"/>
  <c r="I51" i="3" s="1"/>
  <c r="K51" i="3" s="1"/>
  <c r="E50" i="3"/>
  <c r="I50" i="3" s="1"/>
  <c r="K50" i="3" s="1"/>
  <c r="E49" i="3"/>
  <c r="I49" i="3" s="1"/>
  <c r="K49" i="3" s="1"/>
  <c r="E48" i="3"/>
  <c r="I48" i="3" s="1"/>
  <c r="K48" i="3" s="1"/>
  <c r="E47" i="3"/>
  <c r="I47" i="3" s="1"/>
  <c r="K47" i="3" s="1"/>
  <c r="E46" i="3"/>
  <c r="I46" i="3" s="1"/>
  <c r="K46" i="3" s="1"/>
  <c r="E45" i="3"/>
  <c r="I45" i="3" s="1"/>
  <c r="K45" i="3" s="1"/>
  <c r="E44" i="3"/>
  <c r="I44" i="3" s="1"/>
  <c r="K44" i="3" s="1"/>
  <c r="E43" i="3"/>
  <c r="I43" i="3" s="1"/>
  <c r="K43" i="3" s="1"/>
  <c r="E42" i="3"/>
  <c r="I42" i="3" s="1"/>
  <c r="K42" i="3" s="1"/>
  <c r="E41" i="3"/>
  <c r="I41" i="3" s="1"/>
  <c r="K41" i="3" s="1"/>
  <c r="E40" i="3"/>
  <c r="I40" i="3" s="1"/>
  <c r="K40" i="3" s="1"/>
  <c r="E39" i="3"/>
  <c r="I39" i="3" s="1"/>
  <c r="K39" i="3" s="1"/>
  <c r="E38" i="3"/>
  <c r="I38" i="3" s="1"/>
  <c r="K38" i="3" s="1"/>
  <c r="E37" i="3"/>
  <c r="I37" i="3" s="1"/>
  <c r="K37" i="3" s="1"/>
  <c r="E36" i="3"/>
  <c r="I36" i="3" s="1"/>
  <c r="K36" i="3" s="1"/>
  <c r="E35" i="3"/>
  <c r="I35" i="3" s="1"/>
  <c r="K35" i="3" s="1"/>
  <c r="E34" i="3"/>
  <c r="I34" i="3" s="1"/>
  <c r="K34" i="3" s="1"/>
  <c r="E33" i="3"/>
  <c r="I33" i="3" s="1"/>
  <c r="K33" i="3" s="1"/>
  <c r="E32" i="3"/>
  <c r="I32" i="3" s="1"/>
  <c r="K32" i="3" s="1"/>
  <c r="E31" i="3"/>
  <c r="I31" i="3" s="1"/>
  <c r="K31" i="3" s="1"/>
  <c r="E30" i="3"/>
  <c r="E29" i="3"/>
  <c r="I29" i="3" s="1"/>
  <c r="K29" i="3" s="1"/>
  <c r="E28" i="3"/>
  <c r="I28" i="3" s="1"/>
  <c r="K28" i="3" s="1"/>
  <c r="E27" i="3"/>
  <c r="I27" i="3" s="1"/>
  <c r="K27" i="3" s="1"/>
  <c r="E26" i="3"/>
  <c r="I26" i="3" s="1"/>
  <c r="K26" i="3" s="1"/>
  <c r="E25" i="3"/>
  <c r="I25" i="3" s="1"/>
  <c r="K25" i="3" s="1"/>
  <c r="E24" i="3"/>
  <c r="I24" i="3" s="1"/>
  <c r="K24" i="3" s="1"/>
  <c r="E23" i="3"/>
  <c r="I23" i="3" s="1"/>
  <c r="K23" i="3" s="1"/>
  <c r="E22" i="3"/>
  <c r="I22" i="3" s="1"/>
  <c r="K22" i="3" s="1"/>
  <c r="E21" i="3"/>
  <c r="I21" i="3" s="1"/>
  <c r="K21" i="3" s="1"/>
  <c r="E20" i="3"/>
  <c r="I20" i="3" s="1"/>
  <c r="K20" i="3" s="1"/>
  <c r="E19" i="3"/>
  <c r="I19" i="3" s="1"/>
  <c r="K19" i="3" s="1"/>
  <c r="E18" i="3"/>
  <c r="I18" i="3" s="1"/>
  <c r="K18" i="3" s="1"/>
  <c r="E17" i="3"/>
  <c r="I17" i="3" s="1"/>
  <c r="K17" i="3" s="1"/>
  <c r="E16" i="3"/>
  <c r="I16" i="3" s="1"/>
  <c r="K16" i="3" s="1"/>
  <c r="E15" i="3"/>
  <c r="I15" i="3" s="1"/>
  <c r="K15" i="3" s="1"/>
  <c r="E14" i="3"/>
  <c r="I14" i="3" s="1"/>
  <c r="K14" i="3" s="1"/>
  <c r="E13" i="3"/>
  <c r="I13" i="3" s="1"/>
  <c r="K13" i="3" s="1"/>
  <c r="E12" i="3"/>
  <c r="I12" i="3" s="1"/>
  <c r="K12" i="3" s="1"/>
  <c r="E11" i="3"/>
  <c r="I11" i="3" s="1"/>
  <c r="K11" i="3" s="1"/>
  <c r="E10" i="3"/>
  <c r="I10" i="3" s="1"/>
  <c r="K10" i="3" s="1"/>
  <c r="E9" i="3"/>
  <c r="I9" i="3" s="1"/>
  <c r="K9" i="3" s="1"/>
  <c r="E8" i="3"/>
  <c r="I8" i="3" s="1"/>
  <c r="K8" i="3" s="1"/>
  <c r="E7" i="3"/>
  <c r="I7" i="3" s="1"/>
  <c r="K7" i="3" s="1"/>
  <c r="E6" i="3"/>
  <c r="I6" i="3" s="1"/>
  <c r="K6" i="3" s="1"/>
  <c r="E4" i="3"/>
  <c r="I4" i="3" s="1"/>
  <c r="K4" i="3" s="1"/>
  <c r="E3" i="3"/>
  <c r="I3" i="3" s="1"/>
  <c r="F239" i="1" l="1"/>
  <c r="H239" i="1" s="1"/>
  <c r="F314" i="1"/>
  <c r="H314" i="1" s="1"/>
  <c r="K3" i="3"/>
  <c r="I99" i="3"/>
  <c r="F644" i="1"/>
  <c r="I119" i="3" l="1"/>
  <c r="F643" i="1"/>
  <c r="F634" i="1"/>
  <c r="H634" i="1" s="1"/>
  <c r="F637" i="1"/>
  <c r="H637" i="1" s="1"/>
  <c r="F636" i="1"/>
  <c r="H636" i="1" s="1"/>
  <c r="F625" i="1"/>
  <c r="H625" i="1" s="1"/>
  <c r="F646" i="1" l="1"/>
  <c r="F639" i="1"/>
  <c r="H639" i="1" s="1"/>
  <c r="F618" i="1"/>
  <c r="H618" i="1" s="1"/>
  <c r="F627" i="1"/>
  <c r="H627" i="1" s="1"/>
  <c r="F622" i="1"/>
  <c r="H622" i="1" s="1"/>
  <c r="F624" i="1"/>
  <c r="H624" i="1" s="1"/>
  <c r="F631" i="1"/>
  <c r="H631" i="1" s="1"/>
  <c r="F621" i="1"/>
  <c r="H621" i="1" s="1"/>
  <c r="F614" i="1"/>
  <c r="H614" i="1" s="1"/>
  <c r="F626" i="1"/>
  <c r="H626" i="1" s="1"/>
  <c r="F619" i="1"/>
  <c r="H619" i="1" s="1"/>
  <c r="F628" i="1"/>
  <c r="H628" i="1" s="1"/>
  <c r="F623" i="1"/>
  <c r="H623" i="1" s="1"/>
  <c r="F629" i="1"/>
  <c r="H629" i="1" s="1"/>
  <c r="F616" i="1"/>
  <c r="H616" i="1" s="1"/>
  <c r="F613" i="1"/>
  <c r="H613" i="1" s="1"/>
  <c r="F633" i="1"/>
  <c r="H633" i="1" s="1"/>
  <c r="F632" i="1"/>
  <c r="H632" i="1" s="1"/>
  <c r="F612" i="1"/>
  <c r="H612" i="1" s="1"/>
  <c r="I138" i="3"/>
  <c r="F620" i="1"/>
  <c r="H620" i="1" s="1"/>
  <c r="F611" i="1"/>
  <c r="H611" i="1" s="1"/>
  <c r="D250" i="4"/>
  <c r="D298" i="4"/>
  <c r="D480" i="4" l="1"/>
  <c r="D473" i="4"/>
  <c r="D466" i="4"/>
  <c r="D456" i="4"/>
  <c r="D448" i="4"/>
  <c r="D435" i="4"/>
  <c r="D424" i="4"/>
  <c r="D374" i="4"/>
  <c r="D258" i="4"/>
  <c r="D239" i="4"/>
  <c r="D127" i="4"/>
  <c r="D109" i="4"/>
  <c r="D91" i="4"/>
  <c r="D82" i="4"/>
  <c r="D71" i="4"/>
  <c r="D62" i="4"/>
  <c r="D54" i="4"/>
  <c r="D47" i="4"/>
  <c r="D39" i="4"/>
  <c r="D28" i="4"/>
  <c r="D7" i="4"/>
  <c r="C136" i="3"/>
  <c r="D136" i="3"/>
  <c r="F136" i="3"/>
  <c r="G136" i="3"/>
  <c r="K136" i="3" s="1"/>
  <c r="D117" i="3"/>
  <c r="F117" i="3"/>
  <c r="G117" i="3"/>
  <c r="C117" i="3"/>
  <c r="D99" i="3"/>
  <c r="F99" i="3"/>
  <c r="G99" i="3"/>
  <c r="D643" i="1" s="1"/>
  <c r="C99" i="3"/>
  <c r="C617" i="1"/>
  <c r="D21" i="4"/>
  <c r="K117" i="3" l="1"/>
  <c r="D644" i="1"/>
  <c r="H644" i="1" s="1"/>
  <c r="H643" i="1"/>
  <c r="K99" i="3"/>
  <c r="C643" i="1"/>
  <c r="C646" i="1" s="1"/>
  <c r="C616" i="1"/>
  <c r="C618" i="1"/>
  <c r="C620" i="1"/>
  <c r="C622" i="1"/>
  <c r="C624" i="1"/>
  <c r="C626" i="1"/>
  <c r="C628" i="1"/>
  <c r="C630" i="1"/>
  <c r="C632" i="1"/>
  <c r="C639" i="1"/>
  <c r="C634" i="1"/>
  <c r="C636" i="1"/>
  <c r="C612" i="1"/>
  <c r="C611" i="1"/>
  <c r="C614" i="1"/>
  <c r="C619" i="1"/>
  <c r="C621" i="1"/>
  <c r="C623" i="1"/>
  <c r="C625" i="1"/>
  <c r="C627" i="1"/>
  <c r="C629" i="1"/>
  <c r="C631" i="1"/>
  <c r="C633" i="1"/>
  <c r="C637" i="1"/>
  <c r="C635" i="1"/>
  <c r="C638" i="1"/>
  <c r="F617" i="1"/>
  <c r="H617" i="1" s="1"/>
  <c r="G119" i="3"/>
  <c r="C125" i="1"/>
  <c r="C135" i="1" s="1"/>
  <c r="F119" i="3"/>
  <c r="F138" i="3" s="1"/>
  <c r="C119" i="3"/>
  <c r="C138" i="3" s="1"/>
  <c r="D119" i="3"/>
  <c r="D138" i="3" s="1"/>
  <c r="E99" i="3"/>
  <c r="C70" i="1"/>
  <c r="D482" i="4"/>
  <c r="D646" i="1" l="1"/>
  <c r="D663" i="1" s="1"/>
  <c r="C88" i="1"/>
  <c r="G138" i="3"/>
  <c r="K138" i="3" s="1"/>
  <c r="K119" i="3"/>
  <c r="C615" i="1"/>
  <c r="D665" i="1" l="1"/>
  <c r="D670" i="1" s="1"/>
  <c r="D671" i="1"/>
  <c r="H646" i="1"/>
  <c r="C613" i="1"/>
  <c r="C640" i="1" s="1"/>
  <c r="D675" i="1" l="1"/>
  <c r="C663" i="1"/>
  <c r="C665" i="1" s="1"/>
  <c r="E28" i="4"/>
  <c r="E482" i="4" l="1"/>
  <c r="F125" i="1"/>
  <c r="H125" i="1"/>
  <c r="F129" i="1" l="1"/>
  <c r="F128" i="1"/>
  <c r="F130" i="1"/>
  <c r="F127" i="1"/>
  <c r="H130" i="1"/>
  <c r="H129" i="1"/>
  <c r="H127" i="1"/>
  <c r="H128" i="1"/>
  <c r="F135" i="1" l="1"/>
  <c r="H135" i="1" s="1"/>
  <c r="F615" i="1" l="1"/>
  <c r="F640" i="1" l="1"/>
  <c r="H615" i="1"/>
  <c r="H640" i="1" l="1"/>
  <c r="F663" i="1"/>
  <c r="F665" i="1" l="1"/>
  <c r="F671" i="1"/>
  <c r="H671" i="1" s="1"/>
  <c r="H663" i="1"/>
  <c r="F670" i="1" l="1"/>
  <c r="H670" i="1" s="1"/>
  <c r="H665" i="1"/>
  <c r="F675" i="1" l="1"/>
  <c r="H675" i="1" s="1"/>
</calcChain>
</file>

<file path=xl/sharedStrings.xml><?xml version="1.0" encoding="utf-8"?>
<sst xmlns="http://schemas.openxmlformats.org/spreadsheetml/2006/main" count="2403" uniqueCount="948">
  <si>
    <t>Item #</t>
  </si>
  <si>
    <t>Account Name</t>
  </si>
  <si>
    <t>2020-2021 Actual Revenue</t>
  </si>
  <si>
    <t>2021-2022 Revenue Budget as Amended by Council</t>
  </si>
  <si>
    <t>Advalorem Prior Year</t>
  </si>
  <si>
    <t>S.H.A. In Lieu Property Tax</t>
  </si>
  <si>
    <t>-</t>
  </si>
  <si>
    <t>1/2 Cents Sales Taxes</t>
  </si>
  <si>
    <t>Cigarette Tax (City Share)</t>
  </si>
  <si>
    <t>Cigarette Tax (Library Share)</t>
  </si>
  <si>
    <t>Tobacco Tax Other</t>
  </si>
  <si>
    <t>Beer Tax</t>
  </si>
  <si>
    <t>Automobile Taxes</t>
  </si>
  <si>
    <t>Auto Sales Tax Coil By County</t>
  </si>
  <si>
    <t>AL ABC Store Tax</t>
  </si>
  <si>
    <t>Liquor &amp; Wine Tax</t>
  </si>
  <si>
    <t>Business Licenses</t>
  </si>
  <si>
    <t>Building Permits Fees</t>
  </si>
  <si>
    <t>Garage Sales Permits</t>
  </si>
  <si>
    <t>Mechanical Inspection Fee</t>
  </si>
  <si>
    <t>Sewer Line Connect Fee</t>
  </si>
  <si>
    <t>Gasoline Insp. Fee</t>
  </si>
  <si>
    <t>Electrical insp. Fee</t>
  </si>
  <si>
    <t>Plumbing Insp Fee</t>
  </si>
  <si>
    <t>Rezoning/Variance Fee</t>
  </si>
  <si>
    <t>Building Insp Fee</t>
  </si>
  <si>
    <t>Performing Arts Center</t>
  </si>
  <si>
    <t>Convention Center</t>
  </si>
  <si>
    <t>Ceramics</t>
  </si>
  <si>
    <t>Sr. Series Movies-PAC</t>
  </si>
  <si>
    <t>Amphitheater Rental</t>
  </si>
  <si>
    <t>Washington Street Rec. Hall</t>
  </si>
  <si>
    <t>Recreation Gate Receipts</t>
  </si>
  <si>
    <t>Recreation Gate Sports Complex</t>
  </si>
  <si>
    <t>Dinkins Pool</t>
  </si>
  <si>
    <t>Graves Lot Sales</t>
  </si>
  <si>
    <t>Grave Foundation Fee</t>
  </si>
  <si>
    <t>Grave Permits Fee</t>
  </si>
  <si>
    <t>Security Guard Fee</t>
  </si>
  <si>
    <t>Police Unlock Door Fee</t>
  </si>
  <si>
    <t>Weed Abatement</t>
  </si>
  <si>
    <t>Delinquent Garbage Fees</t>
  </si>
  <si>
    <t>Excess Garbage Collection</t>
  </si>
  <si>
    <t>Collection Fee Agencies</t>
  </si>
  <si>
    <t>Animal Shelter Proceeds</t>
  </si>
  <si>
    <t>Rent Received</t>
  </si>
  <si>
    <t>Sales Auto, Equip Etc.</t>
  </si>
  <si>
    <t>Ramsey Restitution</t>
  </si>
  <si>
    <t>Lewellen Restitution</t>
  </si>
  <si>
    <t>Bryant Restitution</t>
  </si>
  <si>
    <t>Private Donations</t>
  </si>
  <si>
    <t>Etheridge Restitution</t>
  </si>
  <si>
    <t>Vendor License</t>
  </si>
  <si>
    <t>Vendor Lie. Bridge Crossing</t>
  </si>
  <si>
    <t>Hurricane Zeta Reimbursement (10/28/20)</t>
  </si>
  <si>
    <t>ALDOT Grant</t>
  </si>
  <si>
    <t>Parade Proceeds</t>
  </si>
  <si>
    <t>Interest Earned</t>
  </si>
  <si>
    <t>Cash Short/Over</t>
  </si>
  <si>
    <t>SPD Record Checks</t>
  </si>
  <si>
    <t>Fed Police Grant Grant (JAG)</t>
  </si>
  <si>
    <t>Election Qualifying Fees</t>
  </si>
  <si>
    <t>Wireless Tower Appl Fee</t>
  </si>
  <si>
    <t>Planning Board Advts Fee</t>
  </si>
  <si>
    <t>Payroll Admission Fees</t>
  </si>
  <si>
    <t>Business Personal Property</t>
  </si>
  <si>
    <t>Special Events Donations/Reimb</t>
  </si>
  <si>
    <t>Sellers Use Tax</t>
  </si>
  <si>
    <t>Consumers' Use Tax</t>
  </si>
  <si>
    <t>Rental Lease Tax</t>
  </si>
  <si>
    <t>Direct Pay Permit</t>
  </si>
  <si>
    <t>Sale of Excess Property</t>
  </si>
  <si>
    <t>Sales Ta Audit/Recovery</t>
  </si>
  <si>
    <t>Franchise Fee</t>
  </si>
  <si>
    <t>Garbage $2 per customer</t>
  </si>
  <si>
    <t>Grants/Reimbursement ALDOT</t>
  </si>
  <si>
    <t>$</t>
  </si>
  <si>
    <t>Grants/Reimbursement Planning</t>
  </si>
  <si>
    <t>Selma Redevelopment Auth.Grant</t>
  </si>
  <si>
    <t>Private Donation</t>
  </si>
  <si>
    <t>Privat Donation</t>
  </si>
  <si>
    <t>Sales of Fixed Assets</t>
  </si>
  <si>
    <t>Rental Income</t>
  </si>
  <si>
    <t>Annual Christmas Drive (Ward 7}</t>
  </si>
  <si>
    <t>AL Historical Preservation Grant</t>
  </si>
  <si>
    <t>Facility Rental</t>
  </si>
  <si>
    <t>Advertisement Revenue</t>
  </si>
  <si>
    <t>Lodging Tax income</t>
  </si>
  <si>
    <t>Sales Revenue -Welcome Center</t>
  </si>
  <si>
    <t>Per Room Fee (Occupancy Tax Fund)</t>
  </si>
  <si>
    <t>Rebuilt Alabama Gas Tax</t>
  </si>
  <si>
    <t>State Gasoline Excise Tax</t>
  </si>
  <si>
    <t>Four Cents Gas Tax</t>
  </si>
  <si>
    <t>Five Cents Gas Tax</t>
  </si>
  <si>
    <t>Petroleum Fees</t>
  </si>
  <si>
    <t>Special License Rev</t>
  </si>
  <si>
    <t>Six cents Gas Tax</t>
  </si>
  <si>
    <t>State Inspection Fee</t>
  </si>
  <si>
    <t>Ad Ex Tax City</t>
  </si>
  <si>
    <r>
      <rPr>
        <b/>
        <sz val="11"/>
        <rFont val="Calibri"/>
        <family val="2"/>
      </rPr>
      <t>Special Fund Revenue Total</t>
    </r>
  </si>
  <si>
    <r>
      <rPr>
        <b/>
        <sz val="11"/>
        <rFont val="Calibri"/>
        <family val="2"/>
      </rPr>
      <t>TOTAL REVENUE BUDGET</t>
    </r>
  </si>
  <si>
    <t>General Government</t>
  </si>
  <si>
    <t>Description</t>
  </si>
  <si>
    <t>Copying Machine and Supplies</t>
  </si>
  <si>
    <t>Postaqe Machine</t>
  </si>
  <si>
    <t>Audit/Professional Services</t>
  </si>
  <si>
    <t>Other/P rotes sional Services</t>
  </si>
  <si>
    <t>Title Search/Liens of Property</t>
  </si>
  <si>
    <t>Liability Insurance &amp; Auto Insurance</t>
  </si>
  <si>
    <t>Contingency Claims</t>
  </si>
  <si>
    <t>Unemployment Compensation</t>
  </si>
  <si>
    <t>Workers Compensation</t>
  </si>
  <si>
    <t>Dues/Membership to Associations</t>
  </si>
  <si>
    <t>National Leaque of Cities Dues</t>
  </si>
  <si>
    <t>Elevator Maintenance Contract</t>
  </si>
  <si>
    <t>Alarm System Monitoring &amp; Repairs</t>
  </si>
  <si>
    <t>Bank Charqes</t>
  </si>
  <si>
    <t>Miscellaneous Expense</t>
  </si>
  <si>
    <t>Exams and Advertising (Police &amp; Fire)</t>
  </si>
  <si>
    <t>Non-Fixed Assets - under $4K</t>
  </si>
  <si>
    <t>Alabama Tombigbee Regional Dues</t>
  </si>
  <si>
    <t>ALOM Economic Development Academy</t>
  </si>
  <si>
    <t>Landfill Tippinq Fees</t>
  </si>
  <si>
    <t>Garbage Collection Expense</t>
  </si>
  <si>
    <t>Special Advertisement</t>
  </si>
  <si>
    <t>Pest Control (Ail Facilities!</t>
  </si>
  <si>
    <t>Office &amp; Miscellaneous Expenses</t>
  </si>
  <si>
    <t>Reward- Tips leading to Crime Solvinq</t>
  </si>
  <si>
    <t>Interest Expense - Capital Lease</t>
  </si>
  <si>
    <t>Refund- Tax Department</t>
  </si>
  <si>
    <t>Refund - Facilities Rental</t>
  </si>
  <si>
    <t>Late Fees</t>
  </si>
  <si>
    <t>Selma Water Works - Library</t>
  </si>
  <si>
    <t>Alabama Power</t>
  </si>
  <si>
    <t>Alabama Power - Library</t>
  </si>
  <si>
    <t>Hiqhwav 80 East Liqhtinq</t>
  </si>
  <si>
    <t>Street Liqhtinq</t>
  </si>
  <si>
    <t>Alabama Gas</t>
  </si>
  <si>
    <t>Alabama Gas - Library</t>
  </si>
  <si>
    <t>Longevity Pay for Retirees</t>
  </si>
  <si>
    <t>Reimb - Retirees Share BCBS</t>
  </si>
  <si>
    <t>Hospital Insurance (BCBS) for Retirees</t>
  </si>
  <si>
    <t>Contract for Services</t>
  </si>
  <si>
    <t>Public Library</t>
  </si>
  <si>
    <t>Sabra Sanctuary</t>
  </si>
  <si>
    <t>Broad Street Nutrition Center</t>
  </si>
  <si>
    <t>Perry Varner Boot Camp</t>
  </si>
  <si>
    <t>YMCA (Grist/ Brown 50/50)</t>
  </si>
  <si>
    <t>C.l.T.Y. Youth Proqram</t>
  </si>
  <si>
    <t>Dallas County Druq Taskforce</t>
  </si>
  <si>
    <t>Dallas County Health Department</t>
  </si>
  <si>
    <t>Dallas Selma Community Action Aqency</t>
  </si>
  <si>
    <t>Emergency Manaqement Association</t>
  </si>
  <si>
    <t>Selma Youth Development</t>
  </si>
  <si>
    <t>Mayor's Office</t>
  </si>
  <si>
    <t>Photo Supplies &amp; Plaques, Framing, Keys</t>
  </si>
  <si>
    <t>Membership Dues/Renewal</t>
  </si>
  <si>
    <t>Special Projects</t>
  </si>
  <si>
    <t>Travel, Traininq and Conferences</t>
  </si>
  <si>
    <t>Equipment - Non F/A</t>
  </si>
  <si>
    <t>Discretionary - Mayor</t>
  </si>
  <si>
    <t>Mayor Contingency</t>
  </si>
  <si>
    <t>Salaries and Wages</t>
  </si>
  <si>
    <t>FICA (Match)</t>
  </si>
  <si>
    <t>Employee Health Insurance</t>
  </si>
  <si>
    <t>Retirement System of Alabama (Match)</t>
  </si>
  <si>
    <t>Employee Life insurance</t>
  </si>
  <si>
    <t>Vehicle Alowance</t>
  </si>
  <si>
    <t>Alabama Tombiqbee Reqional Commission</t>
  </si>
  <si>
    <t>Appreciation Pay</t>
  </si>
  <si>
    <t>City Council</t>
  </si>
  <si>
    <t>Other/Professional Services</t>
  </si>
  <si>
    <t>Council Special Projects</t>
  </si>
  <si>
    <r>
      <t xml:space="preserve">Office </t>
    </r>
    <r>
      <rPr>
        <i/>
        <sz val="11"/>
        <rFont val="Calibri"/>
        <family val="2"/>
      </rPr>
      <t>&amp;</t>
    </r>
    <r>
      <rPr>
        <sz val="11"/>
        <rFont val="Calibri"/>
        <family val="2"/>
      </rPr>
      <t xml:space="preserve"> Miscellaneous Expenses</t>
    </r>
  </si>
  <si>
    <t>Travel, Training and Conferences</t>
  </si>
  <si>
    <t>Travel, Traininq and Conferences-Ward 1</t>
  </si>
  <si>
    <t>Travel, Traininq and Conferences-Ward 2</t>
  </si>
  <si>
    <t>Travel, Traininq and Conferences-Ward 3</t>
  </si>
  <si>
    <t>Travel, Traininq and Conferences-Ward 4</t>
  </si>
  <si>
    <t>Travel, Traininq and Conferences-Ward 5</t>
  </si>
  <si>
    <t>Travel, Traininq and Conferences-Ward 6</t>
  </si>
  <si>
    <t>Travel, Traininq and Conferences-Ward 7</t>
  </si>
  <si>
    <t>Travel, Traininq and Corrferences-Ward 8</t>
  </si>
  <si>
    <t>Travel, Traininq and Conferences-President</t>
  </si>
  <si>
    <t>Discretionary - Ward 1</t>
  </si>
  <si>
    <t>Discretionary - Ward 2</t>
  </si>
  <si>
    <t>Discretionary - Ward 3</t>
  </si>
  <si>
    <t>Discretionary - Ward 4</t>
  </si>
  <si>
    <t>Discretionary - Ward 5</t>
  </si>
  <si>
    <t>Discretionary - Ward 6</t>
  </si>
  <si>
    <t>Discretionary - Ward 7</t>
  </si>
  <si>
    <t>Discretionary - Ward 8</t>
  </si>
  <si>
    <t>Discretionary - President</t>
  </si>
  <si>
    <t>Selma Youth Conference</t>
  </si>
  <si>
    <t>Recyclinq Cost</t>
  </si>
  <si>
    <t>Council President, Members &amp; Secretary</t>
  </si>
  <si>
    <t>Employee Life Insurance</t>
  </si>
  <si>
    <t>Legal Office</t>
  </si>
  <si>
    <t>Membership Dues:</t>
  </si>
  <si>
    <t>FiCA (Match)</t>
  </si>
  <si>
    <t>Planning &amp; Development</t>
  </si>
  <si>
    <r>
      <t xml:space="preserve">Association Dues </t>
    </r>
    <r>
      <rPr>
        <i/>
        <sz val="11"/>
        <rFont val="Calibri"/>
        <family val="2"/>
      </rPr>
      <t>&amp;</t>
    </r>
    <r>
      <rPr>
        <sz val="11"/>
        <rFont val="Calibri"/>
        <family val="2"/>
      </rPr>
      <t xml:space="preserve"> Publications</t>
    </r>
  </si>
  <si>
    <t>Photo Promotions, Ads, Applications, Legal</t>
  </si>
  <si>
    <t>Grant Application Preparation</t>
  </si>
  <si>
    <t>'FlCA (Match)</t>
  </si>
  <si>
    <t>Grant Match Funds</t>
  </si>
  <si>
    <t>Interpretive Center Phase III</t>
  </si>
  <si>
    <t>Boardwalk Phase 11</t>
  </si>
  <si>
    <t>Americorp Grant</t>
  </si>
  <si>
    <t>ADECA (CDGBG) - Street Drainaqe</t>
  </si>
  <si>
    <t>ADECA (CDG8G) - Comprehensive Planning</t>
  </si>
  <si>
    <t>Transfer Out/Fund 37</t>
  </si>
  <si>
    <t>FEMA Flood Zone Grant</t>
  </si>
  <si>
    <t>Corp of Engineers (1.2 M)</t>
  </si>
  <si>
    <t>Humean Zeta (FEMA)</t>
  </si>
  <si>
    <t>Corp of Engineers (29M)</t>
  </si>
  <si>
    <t>Paul Brauhn (75,000)</t>
  </si>
  <si>
    <t>BIG/Marina Enhancement (250,000)</t>
  </si>
  <si>
    <t>Contenqencv</t>
  </si>
  <si>
    <t>FHWA Federal Land Access Program (FLAP) Grant</t>
  </si>
  <si>
    <t>T-Mobile/Riverfront Park</t>
  </si>
  <si>
    <t>Alabama Historical Commission</t>
  </si>
  <si>
    <t>ALDOT Emergency Repair - Old Marion Junction</t>
  </si>
  <si>
    <t>ADEM, SRLF Barrett Road</t>
  </si>
  <si>
    <t>Housing and Urban Development - Choice Neighbor</t>
  </si>
  <si>
    <t>ALDOT Transportation Alternative Program</t>
  </si>
  <si>
    <t>Delta Regional Authority (Allocated for Gas Tax)</t>
  </si>
  <si>
    <t>ADECA Land Water Conservation Fund</t>
  </si>
  <si>
    <t>ALDOT Rebuilt Alabama Act</t>
  </si>
  <si>
    <t>City Clerk</t>
  </si>
  <si>
    <t>Membership Dues</t>
  </si>
  <si>
    <t>Election Expenses</t>
  </si>
  <si>
    <t>Salaries And Wages</t>
  </si>
  <si>
    <t>Forms, Binders, Printinq, Etc.</t>
  </si>
  <si>
    <t>Building Inspector's Office</t>
  </si>
  <si>
    <t>Uniform Purchase</t>
  </si>
  <si>
    <t>Vehicle Repair &amp; Maintenance</t>
  </si>
  <si>
    <t>Auto Fuel</t>
  </si>
  <si>
    <t>FICA /Match)</t>
  </si>
  <si>
    <t>Automobiles Expenses</t>
  </si>
  <si>
    <t>Miscellaneous Expenses</t>
  </si>
  <si>
    <t>Tax &amp; License Department</t>
  </si>
  <si>
    <t>Association Dues</t>
  </si>
  <si>
    <t>Forms, Binders. Etc.</t>
  </si>
  <si>
    <t>Cigarette Stamps</t>
  </si>
  <si>
    <t>Collection Agency/Lien Application</t>
  </si>
  <si>
    <t>Code Enforcement Department</t>
  </si>
  <si>
    <t>Equipment - Fixed Assets</t>
  </si>
  <si>
    <t>Condemned Property Expense</t>
  </si>
  <si>
    <t>Employee Health insurance</t>
  </si>
  <si>
    <t>Personnel Department</t>
  </si>
  <si>
    <t>Professional Services</t>
  </si>
  <si>
    <t>Exams &amp; Advertising</t>
  </si>
  <si>
    <t>Drug Testinq/Medical</t>
  </si>
  <si>
    <t>Eguipment - Non F/A</t>
  </si>
  <si>
    <t>Consulting Fees</t>
  </si>
  <si>
    <t>Salaries and Waqes</t>
  </si>
  <si>
    <t>Personnel Board Secretary Salary</t>
  </si>
  <si>
    <t>Finance Department</t>
  </si>
  <si>
    <t>Forms, Binders, Printing, Etc.</t>
  </si>
  <si>
    <t>Travel. Training and Conferences</t>
  </si>
  <si>
    <t>Equipment - Non-Fixed Assets</t>
  </si>
  <si>
    <t>Equipment - Fixed Assets (Over $5000)</t>
  </si>
  <si>
    <t>Office Supplies</t>
  </si>
  <si>
    <t>Machine Materials and Supplies</t>
  </si>
  <si>
    <t>Buildinq Repairs and Maintenance</t>
  </si>
  <si>
    <t>Building Repairs - Hurricane Zeta</t>
  </si>
  <si>
    <r>
      <t xml:space="preserve">Vehicle Repairs </t>
    </r>
    <r>
      <rPr>
        <i/>
        <sz val="11"/>
        <rFont val="Calibri"/>
        <family val="2"/>
      </rPr>
      <t>&amp;</t>
    </r>
    <r>
      <rPr>
        <sz val="11"/>
        <rFont val="Calibri"/>
        <family val="2"/>
      </rPr>
      <t xml:space="preserve"> Maintenance</t>
    </r>
  </si>
  <si>
    <t>Fixed Asset - Over $5k</t>
  </si>
  <si>
    <t>Equipment Non-F/A</t>
  </si>
  <si>
    <t>Fixed Assets over $5K - ARP Reimbursement</t>
  </si>
  <si>
    <t>Tree Cuttinq/Trimminq/Removai</t>
  </si>
  <si>
    <t>Equipment - Principal &amp; Interest payments</t>
  </si>
  <si>
    <t>Automobiles/Truck/Equipment Expenses</t>
  </si>
  <si>
    <t>Selma Youth Ambassadors</t>
  </si>
  <si>
    <t>Misc. Expense</t>
  </si>
  <si>
    <t>Reimbursements from other sources</t>
  </si>
  <si>
    <t>Staff (Youth)</t>
  </si>
  <si>
    <t>Frinqe Benefits/FICA/Medicare</t>
  </si>
  <si>
    <t>Public Building</t>
  </si>
  <si>
    <t>Buildinqs Repairs and Maintenance</t>
  </si>
  <si>
    <t>Buildinq Repairs - Hurricane Zeta</t>
  </si>
  <si>
    <t>Maintenance &amp; Janitorial Services</t>
  </si>
  <si>
    <t>Art Camp</t>
  </si>
  <si>
    <t>Senior Citizens Proqram</t>
  </si>
  <si>
    <t>Police Department</t>
  </si>
  <si>
    <t>Clothinq &amp; Uniforms</t>
  </si>
  <si>
    <t>Photo Supplies</t>
  </si>
  <si>
    <t>Printing and Miscellaneous</t>
  </si>
  <si>
    <t>Vehicle Repairs &amp; Maintenance</t>
  </si>
  <si>
    <t>Wrecker Service</t>
  </si>
  <si>
    <t>Equip Lease/Renta! Maint. Contracts</t>
  </si>
  <si>
    <t>Equipment &amp; Firearms</t>
  </si>
  <si>
    <t>Druq Unit Expense</t>
  </si>
  <si>
    <t>In-Service Training</t>
  </si>
  <si>
    <t>Communication Maintenance &amp; Repairs</t>
  </si>
  <si>
    <t>Data Processing Expense</t>
  </si>
  <si>
    <t>Equipment - Non F/A (Under $4,000)</t>
  </si>
  <si>
    <t>PALS.</t>
  </si>
  <si>
    <t>Animal Shelter Expense</t>
  </si>
  <si>
    <t>Medical Expenses</t>
  </si>
  <si>
    <t>Medical Examiner Expense</t>
  </si>
  <si>
    <t>Jail Contract w/County</t>
  </si>
  <si>
    <t>Fugitive Apprehension/lnvestiqation Travel</t>
  </si>
  <si>
    <t>Extra Jail Days</t>
  </si>
  <si>
    <t>Interest Expense - Capital Leases</t>
  </si>
  <si>
    <t>Lease Purchase Payment</t>
  </si>
  <si>
    <t>Consultinq Fees/Contractual Services</t>
  </si>
  <si>
    <t>JAG Special Detail</t>
  </si>
  <si>
    <t>Regular Salaries</t>
  </si>
  <si>
    <t>FICA Match</t>
  </si>
  <si>
    <t>Police Department (E-911)</t>
  </si>
  <si>
    <t>Professional Service</t>
  </si>
  <si>
    <t>Other Obligations per Contract</t>
  </si>
  <si>
    <t>Judicial Department</t>
  </si>
  <si>
    <t>Dues to Associations</t>
  </si>
  <si>
    <t>Maintenance Contracts</t>
  </si>
  <si>
    <t>Court Appointed Attorneys</t>
  </si>
  <si>
    <t>Information Technology</t>
  </si>
  <si>
    <t>Life Insurance</t>
  </si>
  <si>
    <t>Fiber Network Expansion</t>
  </si>
  <si>
    <t>Public Works</t>
  </si>
  <si>
    <t>Material &amp; Supplies</t>
  </si>
  <si>
    <t>Wrecker Services</t>
  </si>
  <si>
    <t>Commercial Driver Licenses</t>
  </si>
  <si>
    <t>Fixed Assets -Over $5K</t>
  </si>
  <si>
    <t>Fixed Assets - Under $4,9k</t>
  </si>
  <si>
    <t>Traffic Liqhts</t>
  </si>
  <si>
    <t>Street Maintenance</t>
  </si>
  <si>
    <t>Siqns, Posts, Street Paint</t>
  </si>
  <si>
    <t>Small Tools Purchase/Repairs</t>
  </si>
  <si>
    <t>Principal Payment - Capital Leases</t>
  </si>
  <si>
    <t>Construction Material, Pipes, Sewer Rods</t>
  </si>
  <si>
    <t>Machine Spray and Machine Maintenance</t>
  </si>
  <si>
    <t>Beautification</t>
  </si>
  <si>
    <t>Tree C utti nq/Trim min g/Rem oval</t>
  </si>
  <si>
    <t>Tippinq Fees</t>
  </si>
  <si>
    <t>Fire Department</t>
  </si>
  <si>
    <t>Health Insurance - Firefighter Cancer Coveage</t>
  </si>
  <si>
    <t>Equipment Maintenance</t>
  </si>
  <si>
    <t>Comm. Maint. &amp; Repairs</t>
  </si>
  <si>
    <t>Hoses, Nozzles, &amp; Etc.</t>
  </si>
  <si>
    <t>Fire Extinquishers/Fire Prevention (Programs)</t>
  </si>
  <si>
    <t>Mach Material and Supplies</t>
  </si>
  <si>
    <t>In-Service Traininq</t>
  </si>
  <si>
    <t>Buildina Repairs - Hurricane Zeta</t>
  </si>
  <si>
    <t>Recreation Department</t>
  </si>
  <si>
    <t>Softball-Umpire/Official Fees</t>
  </si>
  <si>
    <t>Repairs &amp; Maintenance 8i Other</t>
  </si>
  <si>
    <t>Buildings Repairs and Maintenance</t>
  </si>
  <si>
    <t>Electrical Supplies and Repairs</t>
  </si>
  <si>
    <t>Plumbinq and Repairs</t>
  </si>
  <si>
    <t>Miscellaneous Sports Equipment</t>
  </si>
  <si>
    <t>Chemicals, Fertilizers, Seeds</t>
  </si>
  <si>
    <t>Wellness Proqram</t>
  </si>
  <si>
    <t>Playqround Supplies</t>
  </si>
  <si>
    <t>Team Insurance and Miscellaneous Items</t>
  </si>
  <si>
    <t>Equipment Repairs and Maintenance</t>
  </si>
  <si>
    <t>Fixed Assets - Under $4.9k</t>
  </si>
  <si>
    <t>Travel. Traininq and Conferences</t>
  </si>
  <si>
    <t>Small Tools Purchase and Repair</t>
  </si>
  <si>
    <t>Marina Enhancement (250,000)</t>
  </si>
  <si>
    <t>Inert Trash fill</t>
  </si>
  <si>
    <t>FICA. Expense</t>
  </si>
  <si>
    <t>Retirement</t>
  </si>
  <si>
    <t>FICA, Expense</t>
  </si>
  <si>
    <t>Title Search/Liens</t>
  </si>
  <si>
    <t>Vehicle Exp. Repairs &amp; Materials</t>
  </si>
  <si>
    <t>Portable Office Space</t>
  </si>
  <si>
    <t>Safety Supplies/Equipment</t>
  </si>
  <si>
    <t>Materials and Supplies</t>
  </si>
  <si>
    <t>Equipment Lease/Rental fDump Truck)</t>
  </si>
  <si>
    <t>interest Expense - Capital Leases</t>
  </si>
  <si>
    <t>Equipment - Principal payments</t>
  </si>
  <si>
    <t>Dirt Pit</t>
  </si>
  <si>
    <t>Solid Waste Disposal Fees</t>
  </si>
  <si>
    <t>Construct landfill cells 4&amp;5</t>
  </si>
  <si>
    <t>Board/Adiustment Salary</t>
  </si>
  <si>
    <t>Planninq Board Salary</t>
  </si>
  <si>
    <t>Personnel Board Salary</t>
  </si>
  <si>
    <t>Reimbursement</t>
  </si>
  <si>
    <t>Reqular Salaries</t>
  </si>
  <si>
    <t>FICA MATCH</t>
  </si>
  <si>
    <t>Community Outreach</t>
  </si>
  <si>
    <t>F1CA (Match)</t>
  </si>
  <si>
    <t>50th/150th Celebrations</t>
  </si>
  <si>
    <t>Selma Historic Development Commission</t>
  </si>
  <si>
    <t>Board Members</t>
  </si>
  <si>
    <t>Consulting Fee-Architect</t>
  </si>
  <si>
    <t>Long Term Debt Service</t>
  </si>
  <si>
    <t>Fiscal Agent</t>
  </si>
  <si>
    <t>Debt Srv 2014 WATER &amp; SEWER BOND WARRANT</t>
  </si>
  <si>
    <t>2016 Pension Obligation Warrant</t>
  </si>
  <si>
    <t>2009 Warrant</t>
  </si>
  <si>
    <t>Tree Commission</t>
  </si>
  <si>
    <r>
      <t xml:space="preserve">Tree Replacement </t>
    </r>
    <r>
      <rPr>
        <i/>
        <sz val="11"/>
        <rFont val="Calibri"/>
        <family val="2"/>
      </rPr>
      <t>&amp;</t>
    </r>
    <r>
      <rPr>
        <sz val="11"/>
        <rFont val="Calibri"/>
        <family val="2"/>
      </rPr>
      <t xml:space="preserve"> New Plantings</t>
    </r>
  </si>
  <si>
    <t>Travel and Conference</t>
  </si>
  <si>
    <t>Alabama Tombiqbee Urban Forester</t>
  </si>
  <si>
    <t>Mayor Office</t>
  </si>
  <si>
    <t>Building Inspector Office</t>
  </si>
  <si>
    <t>Cemetery Department</t>
  </si>
  <si>
    <t>Summer Youth Program</t>
  </si>
  <si>
    <t>Public Buildings</t>
  </si>
  <si>
    <t>Police Department/E-911</t>
  </si>
  <si>
    <t>EFLEA - EMERGENCY FED LAW ENFORCE</t>
  </si>
  <si>
    <t>Public Works Department</t>
  </si>
  <si>
    <t>Boards</t>
  </si>
  <si>
    <t>General Fund Proposed Revenue (4000 Account)</t>
  </si>
  <si>
    <t>1/2 Gent Tax- Additional Health Ins (Tax) Cost</t>
  </si>
  <si>
    <t>Tourism</t>
  </si>
  <si>
    <t>Economic Development Authority</t>
  </si>
  <si>
    <t>Centre for Commerce/Chamber of Commerce</t>
  </si>
  <si>
    <t>Chamber of Commerce Operational Expenses</t>
  </si>
  <si>
    <t>Tourism/Counci!/PR/Tmq/Buttons</t>
  </si>
  <si>
    <t>Dues, Membership and Seminars</t>
  </si>
  <si>
    <t>Visitor Welcome Center</t>
  </si>
  <si>
    <t>Interpretive Center</t>
  </si>
  <si>
    <t>Reprint Brochures</t>
  </si>
  <si>
    <t>Information Center Alabama</t>
  </si>
  <si>
    <t>National Advertisinq</t>
  </si>
  <si>
    <t>Events</t>
  </si>
  <si>
    <t>Old Depot Museum</t>
  </si>
  <si>
    <t>National Votinq Rights Museum</t>
  </si>
  <si>
    <t>Historic Trail Friends Assoc</t>
  </si>
  <si>
    <t>Sturdivant Hall</t>
  </si>
  <si>
    <t>Arts Revive</t>
  </si>
  <si>
    <t>Trollev and Golf Cart</t>
  </si>
  <si>
    <t>Black Heritage</t>
  </si>
  <si>
    <t>Main Street</t>
  </si>
  <si>
    <t>Selma Redevelopment Authority (SRA1</t>
  </si>
  <si>
    <t>Amphitheater/Riverfront Park</t>
  </si>
  <si>
    <t>Lodging Tax</t>
  </si>
  <si>
    <t>Miscellaneous Revenue</t>
  </si>
  <si>
    <t>Fund 15 - Bond Fund - General Obligation 2009-A</t>
  </si>
  <si>
    <t>Current Ad Valorem Taxes</t>
  </si>
  <si>
    <t>Automobile Tax</t>
  </si>
  <si>
    <t>Interest</t>
  </si>
  <si>
    <t>Total Revenue</t>
  </si>
  <si>
    <t>Bank Charges</t>
  </si>
  <si>
    <t>Principal Bond Payment - 2009-A Warrant</t>
  </si>
  <si>
    <t>Interest on Bonds</t>
  </si>
  <si>
    <t>AmerICorp Revenue</t>
  </si>
  <si>
    <t>Americorp Grant Match</t>
  </si>
  <si>
    <t>Total Revenue/Grant Match</t>
  </si>
  <si>
    <t>Other/Professional Serv</t>
  </si>
  <si>
    <t>Supplies</t>
  </si>
  <si>
    <t>Special Proiects/Events</t>
  </si>
  <si>
    <t>Office &amp; Misc Expense</t>
  </si>
  <si>
    <t>Travel,Training &amp; Conf</t>
  </si>
  <si>
    <t>Non-Fixed Assets-under 4k</t>
  </si>
  <si>
    <t>RCA Employer</t>
  </si>
  <si>
    <t>Worker Compensation</t>
  </si>
  <si>
    <t>Unemployment Insurance</t>
  </si>
  <si>
    <t>Volunteer SALARIES &amp; WAGES</t>
  </si>
  <si>
    <t>MUNICIPAL COURT FUND</t>
  </si>
  <si>
    <t>Municipal Court Fund</t>
  </si>
  <si>
    <t>Travel, Training &amp; Conference Fund</t>
  </si>
  <si>
    <t>Total Proposed Revenue</t>
  </si>
  <si>
    <t>Leqal Services</t>
  </si>
  <si>
    <t>Eduipment - Non F/A</t>
  </si>
  <si>
    <t>Buildinq Maintenance &amp; Repair</t>
  </si>
  <si>
    <t>Court Securitv/lnmate Transportation</t>
  </si>
  <si>
    <t>Vehicle Maintenance</t>
  </si>
  <si>
    <t>Gas</t>
  </si>
  <si>
    <t>PUBLIC WORKS (STATE GAS TAX FUNDS)</t>
  </si>
  <si>
    <t>Six Cents Gas Tax</t>
  </si>
  <si>
    <t>Seven Cents Gas Tax</t>
  </si>
  <si>
    <t>Specal License Rev (Gas)</t>
  </si>
  <si>
    <t>Special Projects/Events</t>
  </si>
  <si>
    <t>Traffic Light Maintenance (O.O.T)</t>
  </si>
  <si>
    <t>Street Maintenance - Ward 1</t>
  </si>
  <si>
    <t>Street Maintenance - Ward 8</t>
  </si>
  <si>
    <t>Sians. Posts, Street Paint</t>
  </si>
  <si>
    <t>State Trust Fund - Oil Lease</t>
  </si>
  <si>
    <t>Use of Excess Reserve</t>
  </si>
  <si>
    <t>Oil Lease - Mayor</t>
  </si>
  <si>
    <t>Oil Lease - Ward 1</t>
  </si>
  <si>
    <t>Oil Lease - Ward 2</t>
  </si>
  <si>
    <t>Oil Lease - Ward 3</t>
  </si>
  <si>
    <t>Oil Lease - Ward 4</t>
  </si>
  <si>
    <t>Oil Lease - Ward 5</t>
  </si>
  <si>
    <t>Oil Lease - Ward 6</t>
  </si>
  <si>
    <t>Oil Lease - Ward 7</t>
  </si>
  <si>
    <t>Oil Lease - Ward 8</t>
  </si>
  <si>
    <t>Oil Lease - Council President</t>
  </si>
  <si>
    <t>Position</t>
  </si>
  <si>
    <t>Mayor’s Office</t>
  </si>
  <si>
    <t>Mayor</t>
  </si>
  <si>
    <t>Full-Time</t>
  </si>
  <si>
    <t>Salaried</t>
  </si>
  <si>
    <t>Executive Assistant</t>
  </si>
  <si>
    <t>Administrative Assistant</t>
  </si>
  <si>
    <t>Overtime</t>
  </si>
  <si>
    <t>Totals</t>
  </si>
  <si>
    <t>Council President</t>
  </si>
  <si>
    <t>Part-Time</t>
  </si>
  <si>
    <t>Ward 1</t>
  </si>
  <si>
    <t>Ward 2</t>
  </si>
  <si>
    <t>Ward 3</t>
  </si>
  <si>
    <t>Ward 4</t>
  </si>
  <si>
    <t>Ward 5</t>
  </si>
  <si>
    <t>Ward 6</t>
  </si>
  <si>
    <t>Ward 7</t>
  </si>
  <si>
    <t>Wards</t>
  </si>
  <si>
    <t>Administrative Assistant (Contract)</t>
  </si>
  <si>
    <t>Hourly</t>
  </si>
  <si>
    <t>City Attorney</t>
  </si>
  <si>
    <t>Director</t>
  </si>
  <si>
    <t>Assistant Director</t>
  </si>
  <si>
    <t>Preservation Development Coor</t>
  </si>
  <si>
    <t>Project Compliance Officer</t>
  </si>
  <si>
    <t>Admin Grant Coor</t>
  </si>
  <si>
    <t>Admin Assist.</t>
  </si>
  <si>
    <t>Absentee Election Officer (Elections ONLY)</t>
  </si>
  <si>
    <t>Building Inspector</t>
  </si>
  <si>
    <t>Asst Building Inspector</t>
  </si>
  <si>
    <t>Code Enforcement</t>
  </si>
  <si>
    <t>Code Enforcement Director</t>
  </si>
  <si>
    <t>Code Enforcement 1</t>
  </si>
  <si>
    <t>Code Enf/Police Officer 1 (APOST Certified)</t>
  </si>
  <si>
    <t>HR Generalist I</t>
  </si>
  <si>
    <t>Administrative Asst.</t>
  </si>
  <si>
    <t>Board Secretary</t>
  </si>
  <si>
    <t>Tax Collector</t>
  </si>
  <si>
    <t>AcctClk/CompOpr (Gen &amp;Tax)</t>
  </si>
  <si>
    <t>Asst Tax Collector</t>
  </si>
  <si>
    <t>License Inspector (Bus &amp; Tax)</t>
  </si>
  <si>
    <t>License Inspector (Outside)</t>
  </si>
  <si>
    <t>License Inspection</t>
  </si>
  <si>
    <t>City Treasurer</t>
  </si>
  <si>
    <t>Cemetery Superintendent</t>
  </si>
  <si>
    <t>Laborer</t>
  </si>
  <si>
    <t>Laborer 1</t>
  </si>
  <si>
    <t>Laborer Harrison Memorial</t>
  </si>
  <si>
    <t>Laborer New Live Oaks</t>
  </si>
  <si>
    <t>Laborer Old Live Oaks</t>
  </si>
  <si>
    <t>Truck Equipment Oper</t>
  </si>
  <si>
    <t>Building Maint. Specialist</t>
  </si>
  <si>
    <t>Building/Facilities Manager</t>
  </si>
  <si>
    <t>Ceramics Coordinator</t>
  </si>
  <si>
    <t>Ceramics Instructor</t>
  </si>
  <si>
    <t>Ceramics Mold Caster</t>
  </si>
  <si>
    <t>Coordinator</t>
  </si>
  <si>
    <t>Custodian</t>
  </si>
  <si>
    <t>Custodian (City Hall)</t>
  </si>
  <si>
    <t>Custodian (Convention Center)</t>
  </si>
  <si>
    <t>Custodian (PAC &amp; Evans Bldg)</t>
  </si>
  <si>
    <t>Custodian (Sturdivant Hall)</t>
  </si>
  <si>
    <t>Animal Control Off</t>
  </si>
  <si>
    <t>Animal Shelter Coordinator</t>
  </si>
  <si>
    <t>Caretaker</t>
  </si>
  <si>
    <t>Clerk</t>
  </si>
  <si>
    <t>Admin Assistant</t>
  </si>
  <si>
    <t>Clerk ll</t>
  </si>
  <si>
    <t>Clerk II</t>
  </si>
  <si>
    <t>Computer Operator</t>
  </si>
  <si>
    <t>Desk Clerk</t>
  </si>
  <si>
    <t>Detective</t>
  </si>
  <si>
    <t>Detective Sergeant</t>
  </si>
  <si>
    <t>Evidence Technician</t>
  </si>
  <si>
    <t>IT Technician</t>
  </si>
  <si>
    <t>Police Captain</t>
  </si>
  <si>
    <t>Police Chief</t>
  </si>
  <si>
    <t>Police Chief (Asst)</t>
  </si>
  <si>
    <t>Police Lieutenant</t>
  </si>
  <si>
    <t>Police Lieutenant (Traffic)</t>
  </si>
  <si>
    <t>Police Officer</t>
  </si>
  <si>
    <t>Police Sergeant</t>
  </si>
  <si>
    <t>Police Sergeant (Recruit and Train)</t>
  </si>
  <si>
    <t>Processing Clerk</t>
  </si>
  <si>
    <t>PT/Salaried</t>
  </si>
  <si>
    <t>City Hall Security</t>
  </si>
  <si>
    <t>Processing Clerk (80)</t>
  </si>
  <si>
    <t>School Guard</t>
  </si>
  <si>
    <t>Secretary</t>
  </si>
  <si>
    <t>Wk Release Supv</t>
  </si>
  <si>
    <t>FY22</t>
  </si>
  <si>
    <t>Shift Differential</t>
  </si>
  <si>
    <t>Magistrate</t>
  </si>
  <si>
    <t>Judge</t>
  </si>
  <si>
    <t>Judge Presiding</t>
  </si>
  <si>
    <t>Prosecutor</t>
  </si>
  <si>
    <t>Public Defender</t>
  </si>
  <si>
    <t>IT Director</t>
  </si>
  <si>
    <t>IT Network Administrator</t>
  </si>
  <si>
    <t>Administrative Assist</t>
  </si>
  <si>
    <t>Part-time</t>
  </si>
  <si>
    <t>Beautification (Grounds Maint Worker)</t>
  </si>
  <si>
    <t>Beautification (Laborer)</t>
  </si>
  <si>
    <t>Foreman (Beautification)</t>
  </si>
  <si>
    <t>Foreman (Sanitation)</t>
  </si>
  <si>
    <t>Foreman (Sewage)</t>
  </si>
  <si>
    <t>Foreman (Street)</t>
  </si>
  <si>
    <t>Foreman (Traff Maint)</t>
  </si>
  <si>
    <t>Foreman (Tree)</t>
  </si>
  <si>
    <t>Mechanic/Helper</t>
  </si>
  <si>
    <t>Sewage (Laborer)</t>
  </si>
  <si>
    <t>Street (Laborer)</t>
  </si>
  <si>
    <t>Tractor/Oper</t>
  </si>
  <si>
    <t>Tree (Asst Foreman)</t>
  </si>
  <si>
    <t>Tree (Laborer)</t>
  </si>
  <si>
    <t>Truck Driver/Oper</t>
  </si>
  <si>
    <t>I Hourly</t>
  </si>
  <si>
    <t>Interim Chief</t>
  </si>
  <si>
    <t>Full-time</t>
  </si>
  <si>
    <t>Battalion Chief</t>
  </si>
  <si>
    <t>Interim Assist Chief</t>
  </si>
  <si>
    <t>Captain</t>
  </si>
  <si>
    <t>Captain/Train.</t>
  </si>
  <si>
    <t>Admin. Assistant</t>
  </si>
  <si>
    <t>Fire Chief</t>
  </si>
  <si>
    <t>Fire Investigators</t>
  </si>
  <si>
    <t>Fire investigators</t>
  </si>
  <si>
    <t>Firefighter</t>
  </si>
  <si>
    <t>Lieutenant</t>
  </si>
  <si>
    <t>Sergeant</t>
  </si>
  <si>
    <t>Basebaii Announcers {2 @ 4.5 mos)</t>
  </si>
  <si>
    <t>Baseball Umpires (16/night @ 4.5 mos)</t>
  </si>
  <si>
    <t>Basketball Supv. (2 mos)</t>
  </si>
  <si>
    <t>Basketbaii Supv. (2 mos)</t>
  </si>
  <si>
    <t>Complex Security (3/night, 4.5 mos)</t>
  </si>
  <si>
    <t>Football Assist Announcers</t>
  </si>
  <si>
    <t>Football/Soccer Officer</t>
  </si>
  <si>
    <t>Laborer l</t>
  </si>
  <si>
    <t>Lifeguards</t>
  </si>
  <si>
    <t>Maint. Mechanic</t>
  </si>
  <si>
    <t>Playground Asst. (9 wks)</t>
  </si>
  <si>
    <t>Playground Supv. (2 mos.)</t>
  </si>
  <si>
    <t>Playground Supv. {2 mos.)</t>
  </si>
  <si>
    <t>Playground supv. (2 mos.)</t>
  </si>
  <si>
    <t>SportsTurfSpecial.</t>
  </si>
  <si>
    <t>Supervisor (Grounds &amp; Parks)</t>
  </si>
  <si>
    <t>Supervisor (Recreation)</t>
  </si>
  <si>
    <t>Tennis Instructor</t>
  </si>
  <si>
    <t>Tennis instructor (Asst)</t>
  </si>
  <si>
    <t>Board of Adjustments</t>
  </si>
  <si>
    <t>Chairman</t>
  </si>
  <si>
    <t>Planning Board</t>
  </si>
  <si>
    <t>Personnel Board</t>
  </si>
  <si>
    <t>Board of Code Appeals</t>
  </si>
  <si>
    <t>Inert Trash Fill</t>
  </si>
  <si>
    <t>Heavy Equipment Operator</t>
  </si>
  <si>
    <t>Heavy Equipment Operator-Sr</t>
  </si>
  <si>
    <t>Supervisor</t>
  </si>
  <si>
    <t>Outreach Coordinator</t>
  </si>
  <si>
    <t>Administrative Asst</t>
  </si>
  <si>
    <t>Total</t>
  </si>
  <si>
    <r>
      <t xml:space="preserve">Grant Match </t>
    </r>
    <r>
      <rPr>
        <b/>
        <i/>
        <sz val="11"/>
        <rFont val="Calibri"/>
        <family val="2"/>
      </rPr>
      <t>(Transfer Account) (Other Financing Sources and Uses)</t>
    </r>
  </si>
  <si>
    <t>2021 Budget</t>
  </si>
  <si>
    <t>2022 Budget</t>
  </si>
  <si>
    <t xml:space="preserve">2023 Proposed </t>
  </si>
  <si>
    <t>Increase/(Decrease) over 2022</t>
  </si>
  <si>
    <t>Item</t>
  </si>
  <si>
    <t>EFLEA EMERGENCY FEDERAL LAW ENFORCEMENT GRANT</t>
  </si>
  <si>
    <t>Status</t>
  </si>
  <si>
    <t>Pay-Type</t>
  </si>
  <si>
    <t>Custodian (Vaughn/Smitherman )</t>
  </si>
  <si>
    <t>2022 Salary/Wage</t>
  </si>
  <si>
    <t>AMERICORP BUDGET</t>
  </si>
  <si>
    <t>Inert Landfill</t>
  </si>
  <si>
    <t>Selma/Dallas Public Library</t>
  </si>
  <si>
    <t>Selma-Dallas County Historical Commission</t>
  </si>
  <si>
    <t>General Fund Proposed Revenue (6000 Account)</t>
  </si>
  <si>
    <t>Summer Youth Programs</t>
  </si>
  <si>
    <t>City of Selma Boards Salaries</t>
  </si>
  <si>
    <t>Total General Fund Budget Revenue 4000</t>
  </si>
  <si>
    <t>Total General Fund Budget Revenue 6000</t>
  </si>
  <si>
    <t xml:space="preserve">Total General Fund Budget Revenue </t>
  </si>
  <si>
    <t>Expense Budget Summary</t>
  </si>
  <si>
    <t>General Fund Revenue Budget Summary</t>
  </si>
  <si>
    <t>Wholesale Gasoline Tax</t>
  </si>
  <si>
    <t>Al Excise Financial Instate.</t>
  </si>
  <si>
    <t>Court Cost Etc.GenFund</t>
  </si>
  <si>
    <t>Liquor License Fee</t>
  </si>
  <si>
    <t>Misc. Receipts</t>
  </si>
  <si>
    <t>American Rescue Plan (1st Responders Remit</t>
  </si>
  <si>
    <t>Condemned Property Revenue</t>
  </si>
  <si>
    <t>Debt Recovery (Lien, Garbage, etc.)</t>
  </si>
  <si>
    <t>Insurance Reimbursement</t>
  </si>
  <si>
    <t>inert Landfill</t>
  </si>
  <si>
    <t>American Rescue Plan</t>
  </si>
  <si>
    <t>AmeriCorps Revenue</t>
  </si>
  <si>
    <t>Accounts Payable Clerk</t>
  </si>
  <si>
    <t>Interim Chief Magistrate</t>
  </si>
  <si>
    <t>Captain/inspect.</t>
  </si>
  <si>
    <t>Complex Gatekeeper (3/night, 4.5 mos)</t>
  </si>
  <si>
    <t>Equip Operator I</t>
  </si>
  <si>
    <t>Insurance Analyst/HR Generalist I</t>
  </si>
  <si>
    <t>Special Funds Budget</t>
  </si>
  <si>
    <t>Advalorem Tax (City's Share)</t>
  </si>
  <si>
    <t xml:space="preserve">Condemned Property Expense </t>
  </si>
  <si>
    <t>Safety Supplies</t>
  </si>
  <si>
    <t>Sewage Maintenance</t>
  </si>
  <si>
    <t>Payroll (ACCT 1)</t>
  </si>
  <si>
    <t>ToumamenfTeams (PLAYERS)</t>
  </si>
  <si>
    <t xml:space="preserve">Tournament Expenses </t>
  </si>
  <si>
    <t>YTD Thru 8/31/22</t>
  </si>
  <si>
    <t>2021-2022 Actual Revenue at 8/31/22</t>
  </si>
  <si>
    <t>Annualized</t>
  </si>
  <si>
    <t>Penalty &amp; Interest on Delinquent</t>
  </si>
  <si>
    <t>Sales &amp; Use Tax</t>
  </si>
  <si>
    <t>AL Beer &amp; Wine Tax</t>
  </si>
  <si>
    <t>Vaughan Smitherman Receipts</t>
  </si>
  <si>
    <t>George Evans Reception Hall</t>
  </si>
  <si>
    <t>Recreation Concession</t>
  </si>
  <si>
    <t>Baseball &amp; Softball Sponsor</t>
  </si>
  <si>
    <t>Youth Registration Fees</t>
  </si>
  <si>
    <t>Film (Cinema) Entertainment Permit</t>
  </si>
  <si>
    <t>Copying Fees</t>
  </si>
  <si>
    <t>Public Works Fees (Grass Cutting)</t>
  </si>
  <si>
    <t>Use of excess FUNDS</t>
  </si>
  <si>
    <t>Returned Check FEES</t>
  </si>
  <si>
    <t>Parking Lot RECEIPTS</t>
  </si>
  <si>
    <t>ANNUALIZED</t>
  </si>
  <si>
    <t>Bond (IN A HIGHER LINE ITEM)</t>
  </si>
  <si>
    <t>Supplies (OFFICE &amp; JANITORIAL) DIFF LINE</t>
  </si>
  <si>
    <t>Uniform Rental - DIFF LINE</t>
  </si>
  <si>
    <t>Special Advertisement - DIFF LINE</t>
  </si>
  <si>
    <t>JANITORIAL SUPPLIES</t>
  </si>
  <si>
    <t xml:space="preserve">FIXED ASSETS OVER $5K  </t>
  </si>
  <si>
    <t>INTEREST EXPENSE (EQUIPMENT)</t>
  </si>
  <si>
    <t>Non-Fixed Assets (UNDER 4K)</t>
  </si>
  <si>
    <t>UNIFORM &amp; CLOTHING PURCHASES (RAIN BOOTS)</t>
  </si>
  <si>
    <t>Forms, BINDERS, ETC., Printing</t>
  </si>
  <si>
    <t>Fuel and Lubricants (AUTO FUEL???)</t>
  </si>
  <si>
    <t>Hospital Insurance (HEALTH INS.???)</t>
  </si>
  <si>
    <t>UNIFORM &amp; CLOTHING PURCHASES</t>
  </si>
  <si>
    <t>Repairs &amp; Maintenance/ Other</t>
  </si>
  <si>
    <t>City-wide Camera System</t>
  </si>
  <si>
    <t>Suggested</t>
  </si>
  <si>
    <t xml:space="preserve">Community Enrichment </t>
  </si>
  <si>
    <t>Soliciting &amp; Canvassing</t>
  </si>
  <si>
    <t>Hourly Pay Rate</t>
  </si>
  <si>
    <t>Allocated Operating Surplus from Previous Periods</t>
  </si>
  <si>
    <t>Special Funds</t>
  </si>
  <si>
    <t xml:space="preserve">Accounting Manager </t>
  </si>
  <si>
    <t xml:space="preserve">Accounts Recv Clerk </t>
  </si>
  <si>
    <t xml:space="preserve">Labor Foreman </t>
  </si>
  <si>
    <t xml:space="preserve">Administrative Assistant </t>
  </si>
  <si>
    <t xml:space="preserve">Clerk - Welcome Center </t>
  </si>
  <si>
    <t>IT Technician (came over from SPD?)</t>
  </si>
  <si>
    <t>Supervisor (Complex)</t>
  </si>
  <si>
    <t xml:space="preserve">Office Manager </t>
  </si>
  <si>
    <t xml:space="preserve">Landfill Attendant </t>
  </si>
  <si>
    <t>Legal Expenses</t>
  </si>
  <si>
    <t xml:space="preserve">Fuel and Lubricants </t>
  </si>
  <si>
    <t>Paint &amp; Carpet for City Hall</t>
  </si>
  <si>
    <t>PNC Bank Retaining Wall -CRL Lovelady</t>
  </si>
  <si>
    <t>Repair of Dinkins Pool</t>
  </si>
  <si>
    <t>Lauderdale Street Project - Engineer's  cost</t>
  </si>
  <si>
    <t>Lauderdale Street Project - Construction cost</t>
  </si>
  <si>
    <t>Consultant William Scott</t>
  </si>
  <si>
    <t>Buildinq &amp; Repairs</t>
  </si>
  <si>
    <t>Boardwalk Phase1</t>
  </si>
  <si>
    <t>Public Works Roof</t>
  </si>
  <si>
    <t>American Rescue Funds Remaining FY21/22</t>
  </si>
  <si>
    <t>Lease Purchases Leases (LOADER)</t>
  </si>
  <si>
    <t>Purchasing/Inventory Clerk</t>
  </si>
  <si>
    <t>American Rescue Plan - Moved into General</t>
  </si>
  <si>
    <t>Commited in FY 2021/2022</t>
  </si>
  <si>
    <t>Revenue</t>
  </si>
  <si>
    <t>Expenses</t>
  </si>
  <si>
    <t>Mayor' Spreadsheet</t>
  </si>
  <si>
    <t>Special Election</t>
  </si>
  <si>
    <t>Homeowner Assistance Benefit Program</t>
  </si>
  <si>
    <t>ALDOT Alabama Transportation Rehabilitation &amp; Improvement Program (ATRIP)</t>
  </si>
  <si>
    <t>Track (Memorial Stadium)</t>
  </si>
  <si>
    <t>Engineering &amp; Professional Services</t>
  </si>
  <si>
    <t>WSFA Cameras</t>
  </si>
  <si>
    <t xml:space="preserve">State Track Meet </t>
  </si>
  <si>
    <t>Suggested vs Mayor'</t>
  </si>
  <si>
    <t>Transportation Alternative Program (Marie Foster Sidewalk Project)</t>
  </si>
  <si>
    <t>Non-Recurring</t>
  </si>
  <si>
    <t>Telephone Expense</t>
  </si>
  <si>
    <t>Legal Settlements</t>
  </si>
  <si>
    <r>
      <t>General Fund</t>
    </r>
    <r>
      <rPr>
        <sz val="12"/>
        <rFont val="Calibri"/>
        <family val="2"/>
      </rPr>
      <t xml:space="preserve"> </t>
    </r>
    <r>
      <rPr>
        <b/>
        <i/>
        <sz val="12"/>
        <rFont val="Calibri"/>
        <family val="2"/>
      </rPr>
      <t>Budget Summary Surplus/(Deficit)</t>
    </r>
  </si>
  <si>
    <t>Notes</t>
  </si>
  <si>
    <t>Cahaba Reqional Mental Health</t>
  </si>
  <si>
    <t xml:space="preserve">Cash Balance for Operational Emergency </t>
  </si>
  <si>
    <t>Items Executive Branch would like to be considered</t>
  </si>
  <si>
    <t>Cigarette Stamp Fee</t>
  </si>
  <si>
    <t>Already hired/pd (32,500)</t>
  </si>
  <si>
    <t>Position filled/pd (35,000)</t>
  </si>
  <si>
    <t>Already hired/Pd (50,000)</t>
  </si>
  <si>
    <t>Director Salary Missing: Ordinance Issue</t>
  </si>
  <si>
    <t>Re-allocating school bond to pension (Pension warrant does not qualify)</t>
  </si>
  <si>
    <t>YMCA Funds - Balances, monthly allocations (Allocation not budgeted)</t>
  </si>
  <si>
    <t>1. Postage Machine was reduced to $1800, and the contracted amount is $2000.</t>
  </si>
  <si>
    <t>2. Photo supplies was reduced to $1000, and it has been used office supplies which was taken away last budget.</t>
  </si>
  <si>
    <t>3. Building repair was reduced to $0 when the Pd has always taken care of its own building maint..</t>
  </si>
  <si>
    <t>4. Travel Training was reduced by $6000, and we have gone over that amount since post covid and classes have opened up and that account is used to pay for the police academy.</t>
  </si>
  <si>
    <t>5. Fixed asset was reduced and is needed to cover major expenses also we just entered a contract for the new body cam which is $62,920 per year.</t>
  </si>
  <si>
    <t>6. The animal shelter budget was reduced by $5000 that is needed along with additional funds.</t>
  </si>
  <si>
    <t>7. Medical expenses was reduced by $1000 which is needed for the city inmates.</t>
  </si>
  <si>
    <t> Salaries</t>
  </si>
  <si>
    <t>1. Need the 7 crossing guards' slots.</t>
  </si>
  <si>
    <t>Byrd School and Dallas Academy ONLY</t>
  </si>
  <si>
    <t>Already exist and is Full-time</t>
  </si>
  <si>
    <t>Correction</t>
  </si>
  <si>
    <r>
      <t>Tour Guide/</t>
    </r>
    <r>
      <rPr>
        <strike/>
        <sz val="11"/>
        <color rgb="FFFF0000"/>
        <rFont val="Calibri"/>
        <family val="2"/>
      </rPr>
      <t>Ceramics Instructor</t>
    </r>
  </si>
  <si>
    <t>Already hired/pd P/T (9,360); Decision needed on Ceramics Go/NoGo (If Go, then position is Full-time</t>
  </si>
  <si>
    <t>Position exists and is being advertised, Already Exists</t>
  </si>
  <si>
    <t>Project still open with invoices to be paid</t>
  </si>
  <si>
    <t>Previous yr removed by council</t>
  </si>
  <si>
    <t>Needed for New Hires and Continuing Education</t>
  </si>
  <si>
    <t>Supervisors making less than people they supervise</t>
  </si>
  <si>
    <t>6 months in first year, $2,520.87 Flock Safety, System $6,987.46, Utility $692 and Suggested does not include all cost (e.g. utilities, poles, etc)</t>
  </si>
  <si>
    <t>Removed $31,200, Being paid out of other professional services</t>
  </si>
  <si>
    <t>Removed $18k, council placed in PW budget</t>
  </si>
  <si>
    <t>Need to maintain the assistant building inspector position.  Person was hired September 2022.</t>
  </si>
  <si>
    <t>Tax and License</t>
  </si>
  <si>
    <t>No issues with City Council proposed budget</t>
  </si>
  <si>
    <t>Recreation</t>
  </si>
  <si>
    <t>Office &amp; Miscellaneous Expenses of $2500, as of today have spent $1,293.00</t>
  </si>
  <si>
    <t>Electrical Supplies &amp; repairs - $5000.00.  Need $15K for work for the staduim along.</t>
  </si>
  <si>
    <t>Team Insurance &amp; Misc Items - $500.00 - Not enough to cover youth baseball ages</t>
  </si>
  <si>
    <t xml:space="preserve"> </t>
  </si>
  <si>
    <t>Softball-Umpire/Officials Fees - $5,000.00. Not enough funds for youth sports program officials that are required by youth sport regulation bodies</t>
  </si>
  <si>
    <t>Building Repairs &amp; Maintenance - $15K Not able to get a contractor to locate gas leak and repair the leak</t>
  </si>
  <si>
    <t>Plumbing &amp; Repairs - $4,000.00 Not enough to cover anticipated expenses</t>
  </si>
  <si>
    <t>Misc Sport Expenses - $16,000.00 - Baseball equip is at least $15K; Foot need 60 sets of shoulder pads that will be outdated and need replacing.  Tennis, softball &amp; baseball will need eqiupment</t>
  </si>
  <si>
    <t>Playground supplies - $500.00 - Noted playground supplies via the requiird evaluation</t>
  </si>
  <si>
    <t>Uniforms &amp; Clothing Purchases - 5,000.00 - Not enough to fund youth cheerleading, football &amp; baseball uniforms</t>
  </si>
  <si>
    <t>Dues to Associations - $500.00 - Not enough funds to belong to a Youth Baseball &amp; Football League</t>
  </si>
  <si>
    <t>Fixed Assets - over $5k - $0.00 Need to update all playground systems and broken equip due to safety concerns as previously presented via the required insurance evaluations</t>
  </si>
  <si>
    <t>Wellness Program -  $0.00 Program will ceased to exist</t>
  </si>
  <si>
    <t>Fixed Assets - under $4.9K - $5000.00 - Need to replace concession stand equip (stadium, complex, &amp; Bloch ) Need additional blowers</t>
  </si>
  <si>
    <t>Repairs &amp; Maint/Other - $1,500.00 - Not enough funding to cover pool</t>
  </si>
  <si>
    <t>Vehicle Repairs &amp; Maint - $2K - 4 vehicles - 1 more than 10 yrs old.  Not enough for basic maintenance</t>
  </si>
  <si>
    <t>Tourmanent Teams (PLAYERS) - $0.00 - Will  needed for softball &amp; baseball teams to support P&amp;R Staff to accompany teams to tournaments</t>
  </si>
  <si>
    <t>Small Tools Purchase &amp; Rep - $1,800.00 - In need of constant replacement &amp; upgrading due to continues park maintenance</t>
  </si>
  <si>
    <t>Welding Expense - $500.00 - Due to age of tractors and other equip., more welding services will be needed.</t>
  </si>
  <si>
    <t>Recreations Positions</t>
  </si>
  <si>
    <t>No Baseball announcers  would reduce game day experience. No press box staff, no staff to keep official in game statistics as required by Youth Baseball League</t>
  </si>
  <si>
    <t>Basketball supervisors - positions are used to help monitor and maintain parks during the summer months at the hight of usage &amp; grass cutting season.</t>
  </si>
  <si>
    <t>No Football Assist announcers and football/soccer officials  would reduce game day experience. No press box staff, no staff to keep official in game statistics as required by Youth Baseball League</t>
  </si>
  <si>
    <t>Lifeguards - Needed in order to be compliant with state and federal policies as it relates to youth and adult water safety. Without these positions the East Selma Pool will not be able to become operational nor will we be able to operate the Splash Pad.</t>
  </si>
  <si>
    <t>Sports Turf Special  - Without this position the 2 remaining fields @ complex will not be renovated for saft competition.</t>
  </si>
  <si>
    <t>Salaries - Foreman/Supervisors - salary is less than or equal to the people they are supervising - truck drivers</t>
  </si>
  <si>
    <t>Landfill</t>
  </si>
  <si>
    <t>Director's salary not included - Per muni code sec 2-198, the city's sanitary landfill is under PW.  The City's landfill is  inert not sanitary. Not covered under the code</t>
  </si>
  <si>
    <t>Fuel &amp; Lub - $23K - Will be opening Station 5. Wiil need more fuel</t>
  </si>
  <si>
    <t>Janitorial Supplies - $6,800.00 - Operation 4 stations &amp; HQ (40+men) unacceptalbe</t>
  </si>
  <si>
    <t xml:space="preserve">Comm Maint &amp; Repair - $10K - Cannot upgrade &amp; maint equip </t>
  </si>
  <si>
    <t>Hoses, Nozzles, &amp; etc - $8K - Will not able to replace busted hoses</t>
  </si>
  <si>
    <t>In-Service Training - $5k - Not enough money to adequaterly train personnel</t>
  </si>
  <si>
    <t>Equip - non F/A - under $4K -  $3K - No money to fix old worn equip.</t>
  </si>
  <si>
    <t>Bldg Rep &amp; Maint - $15K - 5 - 24 hour manned bldg repairs requires more</t>
  </si>
  <si>
    <t>Clothing &amp; Uniform - $50K - Can't order all turnouts</t>
  </si>
  <si>
    <t xml:space="preserve">which 3 were replaced this year. We need to replace at least 2 more ASAP. PAC need </t>
  </si>
  <si>
    <t xml:space="preserve">PAC &amp; City Hall is in need of roof repair/replace. PAC has 8 A/C units that are over 20 years old, in </t>
  </si>
  <si>
    <t>Buiding Repairs &amp; Maint - $90K - Not enough for</t>
  </si>
  <si>
    <t>Cemetery</t>
  </si>
  <si>
    <t>Fixed Asset - over $5K - need vehicle.  Will purchase from State Surplus</t>
  </si>
  <si>
    <t>Professional Services was last requested to be raised because 4,100 would not cover any Fiber splicing and fixes. Also, the IT Department request a used truck to be budgeted. The truck can be purchased from surplus.store</t>
  </si>
  <si>
    <t>Fire Department Positions</t>
  </si>
  <si>
    <t>Battalion Chief (3) - positions needed. Re-opening the Woodrow Avenue Station</t>
  </si>
  <si>
    <t>Captain/Training - position needed to train new recruits</t>
  </si>
  <si>
    <t>Phone system must be replaced by January 2023 or services will be disrupted</t>
  </si>
  <si>
    <t>Email system needs to migrate from end of life Zimbra to 365 security and efficiency</t>
  </si>
  <si>
    <t>IT Department</t>
  </si>
  <si>
    <t>Tax Assessor's Fee (Dallas County Processing)</t>
  </si>
  <si>
    <t>Additional in prior commit below</t>
  </si>
  <si>
    <t>Gas Tax</t>
  </si>
  <si>
    <t>2009 GO</t>
  </si>
  <si>
    <t>2009-A GO (Fd 15 - Bond Fund)</t>
  </si>
  <si>
    <t>2015 Sewer GO</t>
  </si>
  <si>
    <t>2016  GO (Pension)</t>
  </si>
  <si>
    <t>Maturity Date</t>
  </si>
  <si>
    <t>Funding Source</t>
  </si>
  <si>
    <t>Ad Valorem</t>
  </si>
  <si>
    <t>General Fund Revenues</t>
  </si>
  <si>
    <t>Local Gas Tax</t>
  </si>
  <si>
    <t>Total Debt Service Due - General Fund</t>
  </si>
  <si>
    <t xml:space="preserve"> Total Debt Service Due - Fund 15 -Bond Fund</t>
  </si>
  <si>
    <t>Total Debt Service</t>
  </si>
  <si>
    <t>Payment Dates</t>
  </si>
  <si>
    <t>Total FY 22</t>
  </si>
  <si>
    <t>Total FY 23</t>
  </si>
  <si>
    <t>Total FY 24</t>
  </si>
  <si>
    <t>Additional Information: Payments are subject to minor adjustments</t>
  </si>
  <si>
    <t xml:space="preserve"> 2016 GO debt service</t>
  </si>
  <si>
    <t>Per month</t>
  </si>
  <si>
    <t>Per annual</t>
  </si>
  <si>
    <t>Leasing Company</t>
  </si>
  <si>
    <t>Department</t>
  </si>
  <si>
    <t>Contract Date</t>
  </si>
  <si>
    <t>Terms</t>
  </si>
  <si>
    <t>Payoff Date</t>
  </si>
  <si>
    <t>Cost</t>
  </si>
  <si>
    <t>Balnace Due as of 9/30/2022</t>
  </si>
  <si>
    <t>Payment</t>
  </si>
  <si>
    <t>Frequency</t>
  </si>
  <si>
    <t xml:space="preserve">NCL Governmental Capital (John Deere Excavator) </t>
  </si>
  <si>
    <t>Monthly</t>
  </si>
  <si>
    <t>John Deere (2022 Crawler Dozer -750L)</t>
  </si>
  <si>
    <t>John Deere (Crawler Dozier 2022 - 650K)</t>
  </si>
  <si>
    <t>Ford Motor Credit (2018 Utility Explorer - 2)</t>
  </si>
  <si>
    <t>Police</t>
  </si>
  <si>
    <t>Bancorp (2021Dodge Charger Police RWD - 6)</t>
  </si>
  <si>
    <t>Annual</t>
  </si>
  <si>
    <t>John Deere (2021 Excavator)</t>
  </si>
  <si>
    <t>John Deere  (2021 Wide Load Back Hoe)</t>
  </si>
  <si>
    <t>KS StateBank (Sewage Jeter)</t>
  </si>
  <si>
    <t>Semi Annual</t>
  </si>
  <si>
    <t>Bancorp (2021 Isuzu Sweeper)</t>
  </si>
  <si>
    <t>Bancorp (MadVac Litter Collector -2)</t>
  </si>
  <si>
    <t>First Payment Due Next Fiscal Year (FY 23)</t>
  </si>
  <si>
    <t>Bancorp (Massy Ferguson Tractor w/boom)</t>
  </si>
  <si>
    <t>Freighliner (Clam Bucket Truck - 5)</t>
  </si>
  <si>
    <t>Bancrop (2022 International Bucket Truck)</t>
  </si>
  <si>
    <t>Southland Transportation Group (Dump Truck)</t>
  </si>
  <si>
    <t>Balance Due as of 9/30/22</t>
  </si>
  <si>
    <t>Bancorp (2021Dodge Charger Police RWD - 1)</t>
  </si>
  <si>
    <t xml:space="preserve">NCL Governmental Capital (Volvo EC200E 2020 Excavator) </t>
  </si>
  <si>
    <t>5 yrs</t>
  </si>
  <si>
    <t>Current Leases</t>
  </si>
  <si>
    <t>FY 22</t>
  </si>
  <si>
    <t>FY 23</t>
  </si>
  <si>
    <t>FY 24</t>
  </si>
  <si>
    <t>FY 25</t>
  </si>
  <si>
    <t>FY 26</t>
  </si>
  <si>
    <t>FY27</t>
  </si>
  <si>
    <t>Lease Payments Beginning Oct 2022</t>
  </si>
  <si>
    <t>Revenue for payment is not in revenue??</t>
  </si>
  <si>
    <t>What happens to Ad Valorem funds dedicated to school bond when paid off in 22/23</t>
  </si>
  <si>
    <t>Pension DS is paid from Gas Tax??</t>
  </si>
  <si>
    <t>Not needed FY23; will reapply FY24</t>
  </si>
  <si>
    <t>Retirement and BCBS %</t>
  </si>
  <si>
    <t>Re-open Woodrow</t>
  </si>
  <si>
    <t>Decrease in Revenue in BY 23/24 from Non-Recurring in 22/23</t>
  </si>
  <si>
    <t>Increase in Debt Service in BY 23/24</t>
  </si>
  <si>
    <t>Net Surplus</t>
  </si>
  <si>
    <t>Cash from BY 22/23 Net Surplus</t>
  </si>
  <si>
    <t>Expected Surplus for BY 23/24 excluding Non-Recurring Legal Settlements</t>
  </si>
  <si>
    <t>Decrease in Expenses in BY 23/24 from Non-Recurring in 22/23</t>
  </si>
  <si>
    <t>Expected Budget Deficit for 23/24</t>
  </si>
  <si>
    <t>Equipment - Principal &amp; interest payments</t>
  </si>
  <si>
    <t>Other/Professional Services OUTSOURCE</t>
  </si>
  <si>
    <t>Create Recreation Board AND/OR Pay County</t>
  </si>
  <si>
    <t>2023/2024 Budget Year Forecasting</t>
  </si>
  <si>
    <t>Postage Machine</t>
  </si>
  <si>
    <t>October 1</t>
  </si>
  <si>
    <t>February 1</t>
  </si>
  <si>
    <t>General Fund</t>
  </si>
  <si>
    <t>WHERE'D IT GO??</t>
  </si>
  <si>
    <t>Net Income _ Oct-Jan</t>
  </si>
  <si>
    <t>$850,000 Lawsuit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</si>
</sst>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409]mmm\-yy;@"/>
  </numFmts>
  <fonts count="36" x14ac:knownFonts="1">
    <font>
      <sz val="10"/>
      <name val="Arial"/>
    </font>
    <font>
      <b/>
      <sz val="11"/>
      <name val="Calibri"/>
      <family val="2"/>
    </font>
    <font>
      <sz val="11"/>
      <name val="Calibri"/>
      <family val="2"/>
    </font>
    <font>
      <b/>
      <i/>
      <sz val="11"/>
      <name val="Calibri"/>
      <family val="2"/>
    </font>
    <font>
      <i/>
      <sz val="11"/>
      <name val="Calibri"/>
      <family val="2"/>
    </font>
    <font>
      <b/>
      <i/>
      <sz val="12"/>
      <name val="Calibri"/>
      <family val="2"/>
    </font>
    <font>
      <b/>
      <sz val="12"/>
      <name val="Calibri"/>
      <family val="2"/>
    </font>
    <font>
      <b/>
      <sz val="14"/>
      <name val="Calibri"/>
      <family val="2"/>
    </font>
    <font>
      <b/>
      <i/>
      <sz val="14"/>
      <name val="Calibri"/>
      <family val="2"/>
    </font>
    <font>
      <sz val="10"/>
      <name val="Arial"/>
      <family val="2"/>
    </font>
    <font>
      <sz val="12"/>
      <name val="Calibri"/>
      <family val="2"/>
    </font>
    <font>
      <b/>
      <sz val="16"/>
      <name val="Calibri"/>
      <family val="2"/>
    </font>
    <font>
      <sz val="11"/>
      <color rgb="FFFF0000"/>
      <name val="Calibri"/>
      <family val="2"/>
    </font>
    <font>
      <strike/>
      <sz val="11"/>
      <color rgb="FFFF0000"/>
      <name val="Calibri"/>
      <family val="2"/>
    </font>
    <font>
      <b/>
      <sz val="10"/>
      <name val="Arial"/>
      <family val="2"/>
    </font>
    <font>
      <b/>
      <i/>
      <sz val="11"/>
      <color rgb="FFC00000"/>
      <name val="Calibri"/>
      <family val="2"/>
    </font>
    <font>
      <sz val="10"/>
      <name val="Arial"/>
    </font>
    <font>
      <b/>
      <i/>
      <strike/>
      <sz val="11"/>
      <color rgb="FFC00000"/>
      <name val="Calibri"/>
      <family val="2"/>
    </font>
    <font>
      <b/>
      <sz val="12"/>
      <color rgb="FF000000"/>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tint="-0.34998626667073579"/>
      <name val="Calibri"/>
      <family val="2"/>
      <scheme val="minor"/>
    </font>
    <font>
      <b/>
      <sz val="10"/>
      <color rgb="FF000000"/>
      <name val="Calibri"/>
      <family val="2"/>
      <scheme val="minor"/>
    </font>
    <font>
      <b/>
      <sz val="9"/>
      <color rgb="FF000000"/>
      <name val="Calibri"/>
      <family val="2"/>
      <scheme val="minor"/>
    </font>
    <font>
      <sz val="10"/>
      <color rgb="FF000000"/>
      <name val="Calibri"/>
      <family val="2"/>
      <scheme val="minor"/>
    </font>
    <font>
      <sz val="9"/>
      <color rgb="FF000000"/>
      <name val="Calibri"/>
      <family val="2"/>
      <scheme val="minor"/>
    </font>
    <font>
      <sz val="8"/>
      <color rgb="FF000000"/>
      <name val="Calibri"/>
      <family val="2"/>
      <scheme val="minor"/>
    </font>
    <font>
      <sz val="8"/>
      <name val="Arial"/>
    </font>
    <font>
      <sz val="11"/>
      <color theme="5" tint="-0.249977111117893"/>
      <name val="Calibri"/>
      <family val="2"/>
    </font>
    <font>
      <b/>
      <i/>
      <sz val="12"/>
      <color theme="5" tint="-0.249977111117893"/>
      <name val="Calibri"/>
      <family val="2"/>
    </font>
    <font>
      <b/>
      <i/>
      <sz val="11"/>
      <color theme="5" tint="-0.249977111117893"/>
      <name val="Calibri"/>
      <family val="2"/>
    </font>
    <font>
      <i/>
      <sz val="12"/>
      <name val="Calibri"/>
      <family val="2"/>
    </font>
    <font>
      <b/>
      <i/>
      <sz val="14"/>
      <color theme="4" tint="-0.249977111117893"/>
      <name val="Calibri"/>
      <family val="2"/>
    </font>
    <font>
      <sz val="14"/>
      <name val="Calibri"/>
      <family val="2"/>
    </font>
  </fonts>
  <fills count="1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9BD4FF"/>
        <bgColor indexed="64"/>
      </patternFill>
    </fill>
    <fill>
      <patternFill patternType="solid">
        <fgColor theme="0" tint="-0.249977111117893"/>
        <bgColor indexed="64"/>
      </patternFill>
    </fill>
    <fill>
      <patternFill patternType="solid">
        <fgColor rgb="FFDAC2EC"/>
        <bgColor indexed="64"/>
      </patternFill>
    </fill>
  </fills>
  <borders count="25">
    <border>
      <left/>
      <right/>
      <top/>
      <bottom/>
      <diagonal/>
    </border>
    <border>
      <left/>
      <right/>
      <top style="medium">
        <color auto="1"/>
      </top>
      <bottom/>
      <diagonal/>
    </border>
    <border>
      <left/>
      <right/>
      <top/>
      <bottom style="medium">
        <color auto="1"/>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9" fillId="0" borderId="0" applyFont="0" applyFill="0" applyBorder="0" applyAlignment="0" applyProtection="0"/>
    <xf numFmtId="43" fontId="16" fillId="0" borderId="0" applyFont="0" applyFill="0" applyBorder="0" applyAlignment="0" applyProtection="0"/>
  </cellStyleXfs>
  <cellXfs count="276">
    <xf numFmtId="0" fontId="0" fillId="0" borderId="0" xfId="0"/>
    <xf numFmtId="0" fontId="1" fillId="0" borderId="3" xfId="0" applyFont="1" applyBorder="1"/>
    <xf numFmtId="0" fontId="2" fillId="0" borderId="3" xfId="0" applyFont="1" applyBorder="1" applyAlignment="1">
      <alignment horizontal="left"/>
    </xf>
    <xf numFmtId="164" fontId="2" fillId="0" borderId="3" xfId="0" applyNumberFormat="1" applyFont="1" applyBorder="1" applyAlignment="1">
      <alignment horizontal="right" wrapText="1"/>
    </xf>
    <xf numFmtId="0" fontId="2" fillId="0" borderId="3" xfId="0" applyFont="1" applyBorder="1"/>
    <xf numFmtId="0" fontId="2" fillId="0" borderId="3" xfId="0" applyFont="1" applyBorder="1" applyAlignment="1">
      <alignment horizontal="left" vertical="top"/>
    </xf>
    <xf numFmtId="164" fontId="2" fillId="0" borderId="3" xfId="0" applyNumberFormat="1" applyFont="1" applyBorder="1" applyAlignment="1">
      <alignment horizontal="right" vertical="top" wrapText="1"/>
    </xf>
    <xf numFmtId="0" fontId="2" fillId="0" borderId="3" xfId="0" applyFont="1" applyBorder="1" applyAlignment="1">
      <alignment horizontal="left" vertical="center"/>
    </xf>
    <xf numFmtId="0" fontId="2" fillId="0" borderId="3" xfId="0" applyFont="1" applyBorder="1" applyAlignment="1">
      <alignment horizontal="center"/>
    </xf>
    <xf numFmtId="164" fontId="2" fillId="0" borderId="3" xfId="0" applyNumberFormat="1" applyFont="1" applyBorder="1" applyAlignment="1">
      <alignment horizontal="right" vertical="top"/>
    </xf>
    <xf numFmtId="0" fontId="2" fillId="0" borderId="3" xfId="0" applyFont="1" applyBorder="1" applyAlignment="1">
      <alignment horizontal="right" wrapText="1"/>
    </xf>
    <xf numFmtId="0" fontId="2" fillId="0" borderId="4" xfId="0" applyFont="1" applyBorder="1" applyAlignment="1">
      <alignment horizontal="left"/>
    </xf>
    <xf numFmtId="164" fontId="2" fillId="0" borderId="4" xfId="0" applyNumberFormat="1" applyFont="1" applyBorder="1" applyAlignment="1">
      <alignment horizontal="right" wrapText="1"/>
    </xf>
    <xf numFmtId="0" fontId="6" fillId="0" borderId="2"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xf>
    <xf numFmtId="0" fontId="6" fillId="3" borderId="1" xfId="0" applyFont="1" applyFill="1" applyBorder="1" applyAlignment="1">
      <alignment horizontal="left"/>
    </xf>
    <xf numFmtId="0" fontId="6" fillId="0" borderId="3" xfId="0" applyFont="1" applyBorder="1"/>
    <xf numFmtId="164" fontId="1" fillId="0" borderId="1" xfId="0" applyNumberFormat="1" applyFont="1" applyBorder="1" applyAlignment="1">
      <alignment horizontal="right" wrapText="1"/>
    </xf>
    <xf numFmtId="0" fontId="2" fillId="4" borderId="3" xfId="0" applyFont="1" applyFill="1" applyBorder="1" applyAlignment="1">
      <alignment horizontal="left"/>
    </xf>
    <xf numFmtId="164" fontId="2" fillId="4" borderId="3" xfId="0" applyNumberFormat="1" applyFont="1" applyFill="1" applyBorder="1" applyAlignment="1">
      <alignment horizontal="right" wrapText="1"/>
    </xf>
    <xf numFmtId="0" fontId="2" fillId="0" borderId="3" xfId="0" applyFont="1" applyBorder="1" applyAlignment="1">
      <alignment horizontal="right"/>
    </xf>
    <xf numFmtId="0" fontId="7" fillId="0" borderId="7" xfId="0" applyFont="1" applyBorder="1" applyAlignment="1">
      <alignment horizontal="left"/>
    </xf>
    <xf numFmtId="0" fontId="7" fillId="0" borderId="7" xfId="0" applyFont="1" applyBorder="1" applyAlignment="1">
      <alignment horizontal="center"/>
    </xf>
    <xf numFmtId="0" fontId="2" fillId="0" borderId="3" xfId="0" applyFont="1" applyBorder="1" applyAlignment="1">
      <alignment horizontal="center" vertical="top"/>
    </xf>
    <xf numFmtId="164" fontId="2" fillId="0" borderId="3" xfId="0" applyNumberFormat="1" applyFont="1" applyBorder="1" applyAlignment="1">
      <alignment horizontal="right"/>
    </xf>
    <xf numFmtId="164" fontId="2" fillId="0" borderId="3" xfId="0" applyNumberFormat="1" applyFont="1" applyBorder="1" applyAlignment="1">
      <alignment horizontal="center"/>
    </xf>
    <xf numFmtId="0" fontId="5" fillId="0" borderId="3" xfId="0" applyFont="1" applyBorder="1"/>
    <xf numFmtId="0" fontId="5" fillId="2" borderId="3" xfId="0" applyFont="1" applyFill="1" applyBorder="1"/>
    <xf numFmtId="0" fontId="2" fillId="0" borderId="4" xfId="0" applyFont="1" applyBorder="1" applyAlignment="1">
      <alignment horizontal="center"/>
    </xf>
    <xf numFmtId="164" fontId="2" fillId="0" borderId="4" xfId="0" applyNumberFormat="1" applyFont="1" applyBorder="1" applyAlignment="1">
      <alignment horizontal="right"/>
    </xf>
    <xf numFmtId="0" fontId="2" fillId="0" borderId="4" xfId="0" applyFont="1" applyBorder="1" applyAlignment="1">
      <alignment horizontal="center" vertical="top"/>
    </xf>
    <xf numFmtId="164" fontId="2" fillId="0" borderId="4" xfId="0" applyNumberFormat="1" applyFont="1" applyBorder="1" applyAlignment="1">
      <alignment horizontal="right" vertical="top"/>
    </xf>
    <xf numFmtId="0" fontId="2" fillId="0" borderId="4" xfId="0" applyFont="1" applyBorder="1"/>
    <xf numFmtId="0" fontId="2" fillId="0" borderId="4" xfId="0" applyFont="1" applyBorder="1" applyAlignment="1">
      <alignment horizontal="justify"/>
    </xf>
    <xf numFmtId="0" fontId="2" fillId="0" borderId="4" xfId="0" applyFont="1" applyBorder="1" applyAlignment="1">
      <alignment horizontal="left" vertical="top"/>
    </xf>
    <xf numFmtId="164" fontId="2" fillId="0" borderId="3" xfId="0" applyNumberFormat="1" applyFont="1" applyBorder="1" applyAlignment="1">
      <alignment horizontal="center" vertical="top"/>
    </xf>
    <xf numFmtId="0" fontId="7" fillId="0" borderId="7" xfId="0" applyFont="1" applyBorder="1" applyAlignment="1">
      <alignment horizontal="center" wrapText="1"/>
    </xf>
    <xf numFmtId="0" fontId="1" fillId="0" borderId="3" xfId="0" applyFont="1" applyBorder="1" applyAlignment="1">
      <alignment horizontal="left"/>
    </xf>
    <xf numFmtId="0" fontId="8" fillId="2" borderId="6" xfId="0" applyFont="1" applyFill="1" applyBorder="1"/>
    <xf numFmtId="0" fontId="8" fillId="2" borderId="7" xfId="0" applyFont="1" applyFill="1" applyBorder="1"/>
    <xf numFmtId="0" fontId="8" fillId="0" borderId="7" xfId="0" applyFont="1" applyBorder="1"/>
    <xf numFmtId="0" fontId="8" fillId="2" borderId="3" xfId="0" applyFont="1" applyFill="1" applyBorder="1"/>
    <xf numFmtId="0" fontId="8" fillId="0" borderId="3" xfId="0" applyFont="1" applyBorder="1"/>
    <xf numFmtId="164" fontId="1" fillId="0" borderId="3" xfId="0" applyNumberFormat="1" applyFont="1" applyBorder="1" applyAlignment="1">
      <alignment horizontal="right" wrapText="1"/>
    </xf>
    <xf numFmtId="0" fontId="8" fillId="0" borderId="3" xfId="0" applyFont="1" applyBorder="1" applyAlignment="1">
      <alignment horizontal="right"/>
    </xf>
    <xf numFmtId="0" fontId="1" fillId="0" borderId="3" xfId="0" applyFont="1" applyBorder="1" applyAlignment="1">
      <alignment horizontal="center" vertical="center"/>
    </xf>
    <xf numFmtId="164" fontId="2" fillId="0" borderId="4" xfId="0" applyNumberFormat="1" applyFont="1" applyBorder="1" applyAlignment="1">
      <alignment horizontal="right" vertical="top" indent="8"/>
    </xf>
    <xf numFmtId="0" fontId="2" fillId="0" borderId="4" xfId="0" applyFont="1" applyBorder="1" applyAlignment="1">
      <alignment horizontal="left" vertical="center"/>
    </xf>
    <xf numFmtId="164" fontId="2" fillId="0" borderId="4" xfId="0" applyNumberFormat="1" applyFont="1" applyBorder="1" applyAlignment="1">
      <alignment horizontal="right" vertical="center" indent="7"/>
    </xf>
    <xf numFmtId="164" fontId="2" fillId="0" borderId="4" xfId="0" applyNumberFormat="1" applyFont="1" applyBorder="1" applyAlignment="1">
      <alignment horizontal="right" vertical="center"/>
    </xf>
    <xf numFmtId="164" fontId="2" fillId="0" borderId="4" xfId="0" applyNumberFormat="1" applyFont="1" applyBorder="1" applyAlignment="1">
      <alignment horizontal="right" vertical="center" indent="8"/>
    </xf>
    <xf numFmtId="164" fontId="2" fillId="0" borderId="4" xfId="0" applyNumberFormat="1" applyFont="1" applyBorder="1" applyAlignment="1">
      <alignment horizontal="right" vertical="top" indent="7"/>
    </xf>
    <xf numFmtId="164" fontId="2" fillId="0" borderId="4" xfId="0" applyNumberFormat="1" applyFont="1" applyBorder="1" applyAlignment="1">
      <alignment horizontal="right" vertical="top" indent="6"/>
    </xf>
    <xf numFmtId="0" fontId="1" fillId="0" borderId="1" xfId="0" applyFont="1" applyBorder="1" applyAlignment="1">
      <alignment horizontal="left" vertical="top"/>
    </xf>
    <xf numFmtId="164" fontId="1" fillId="0" borderId="1" xfId="0" applyNumberFormat="1" applyFont="1" applyBorder="1" applyAlignment="1">
      <alignment horizontal="right" vertical="top"/>
    </xf>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164" fontId="2" fillId="0" borderId="5" xfId="0" applyNumberFormat="1" applyFont="1" applyBorder="1" applyAlignment="1">
      <alignment horizontal="right" vertical="top"/>
    </xf>
    <xf numFmtId="0" fontId="2" fillId="0" borderId="5" xfId="0" applyFont="1" applyBorder="1" applyAlignment="1">
      <alignment horizontal="center"/>
    </xf>
    <xf numFmtId="0" fontId="2" fillId="0" borderId="8" xfId="0" applyFont="1" applyBorder="1" applyAlignment="1">
      <alignment horizontal="center"/>
    </xf>
    <xf numFmtId="44" fontId="2" fillId="0" borderId="3" xfId="1" applyFont="1" applyFill="1" applyBorder="1"/>
    <xf numFmtId="164" fontId="2" fillId="0" borderId="4" xfId="0" applyNumberFormat="1" applyFont="1" applyBorder="1" applyAlignment="1">
      <alignment vertical="top"/>
    </xf>
    <xf numFmtId="164" fontId="2" fillId="0" borderId="4" xfId="0" applyNumberFormat="1" applyFont="1" applyBorder="1" applyAlignment="1">
      <alignment vertical="center"/>
    </xf>
    <xf numFmtId="0" fontId="2" fillId="0" borderId="5"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left"/>
    </xf>
    <xf numFmtId="0" fontId="1" fillId="0" borderId="4" xfId="0" applyFont="1" applyBorder="1" applyAlignment="1">
      <alignment horizontal="left"/>
    </xf>
    <xf numFmtId="0" fontId="2" fillId="0" borderId="4" xfId="0" applyFont="1" applyBorder="1" applyAlignment="1">
      <alignment horizontal="justify" vertical="top"/>
    </xf>
    <xf numFmtId="164" fontId="2" fillId="0" borderId="4" xfId="0" applyNumberFormat="1" applyFont="1" applyBorder="1" applyAlignment="1">
      <alignment horizontal="right" vertical="center" indent="6"/>
    </xf>
    <xf numFmtId="0" fontId="1" fillId="0" borderId="3" xfId="0" applyFont="1" applyBorder="1" applyAlignment="1">
      <alignment horizontal="center"/>
    </xf>
    <xf numFmtId="164" fontId="2" fillId="0" borderId="9" xfId="0" applyNumberFormat="1" applyFont="1" applyBorder="1" applyAlignment="1">
      <alignment horizontal="right" vertical="top"/>
    </xf>
    <xf numFmtId="164" fontId="2" fillId="0" borderId="5" xfId="0" applyNumberFormat="1" applyFont="1" applyBorder="1" applyAlignment="1">
      <alignment horizontal="right"/>
    </xf>
    <xf numFmtId="0" fontId="1" fillId="0" borderId="2" xfId="0" applyFont="1" applyBorder="1" applyAlignment="1">
      <alignment horizontal="center"/>
    </xf>
    <xf numFmtId="0" fontId="1" fillId="0" borderId="2" xfId="0" applyFont="1" applyBorder="1" applyAlignment="1">
      <alignment horizontal="center" wrapText="1"/>
    </xf>
    <xf numFmtId="164" fontId="2" fillId="0" borderId="3" xfId="0" applyNumberFormat="1" applyFont="1" applyBorder="1"/>
    <xf numFmtId="44" fontId="2" fillId="0" borderId="9" xfId="1" applyFont="1" applyFill="1" applyBorder="1"/>
    <xf numFmtId="44" fontId="2" fillId="0" borderId="4" xfId="1" applyFont="1" applyFill="1" applyBorder="1"/>
    <xf numFmtId="44" fontId="2" fillId="0" borderId="5" xfId="1" applyFont="1" applyFill="1" applyBorder="1"/>
    <xf numFmtId="44" fontId="3" fillId="0" borderId="3" xfId="1" applyFont="1" applyFill="1" applyBorder="1"/>
    <xf numFmtId="44" fontId="1" fillId="0" borderId="1" xfId="1" applyFont="1" applyFill="1" applyBorder="1"/>
    <xf numFmtId="164" fontId="1" fillId="0" borderId="3" xfId="0" applyNumberFormat="1" applyFont="1" applyBorder="1" applyAlignment="1">
      <alignment horizontal="right"/>
    </xf>
    <xf numFmtId="0" fontId="2" fillId="0" borderId="9" xfId="0" applyFont="1" applyBorder="1" applyAlignment="1">
      <alignment horizontal="left" vertical="top"/>
    </xf>
    <xf numFmtId="0" fontId="6" fillId="4" borderId="3" xfId="0" applyFont="1" applyFill="1" applyBorder="1" applyAlignment="1">
      <alignment horizontal="center"/>
    </xf>
    <xf numFmtId="0" fontId="2" fillId="4" borderId="3" xfId="0" applyFont="1" applyFill="1" applyBorder="1" applyAlignment="1">
      <alignment horizontal="center"/>
    </xf>
    <xf numFmtId="164" fontId="2" fillId="0" borderId="3" xfId="1" applyNumberFormat="1" applyFont="1" applyFill="1" applyBorder="1"/>
    <xf numFmtId="44" fontId="2" fillId="0" borderId="3" xfId="0" applyNumberFormat="1" applyFont="1" applyBorder="1"/>
    <xf numFmtId="164" fontId="7" fillId="0" borderId="7" xfId="0" applyNumberFormat="1" applyFont="1" applyBorder="1" applyAlignment="1">
      <alignment horizontal="center" wrapText="1"/>
    </xf>
    <xf numFmtId="164" fontId="5" fillId="0" borderId="3" xfId="0" applyNumberFormat="1" applyFont="1" applyBorder="1" applyAlignment="1">
      <alignment horizontal="center"/>
    </xf>
    <xf numFmtId="0" fontId="6" fillId="0" borderId="4" xfId="0" applyFont="1" applyBorder="1" applyAlignment="1">
      <alignment horizontal="left" indent="1"/>
    </xf>
    <xf numFmtId="164" fontId="2" fillId="0" borderId="4" xfId="0" applyNumberFormat="1" applyFont="1" applyBorder="1"/>
    <xf numFmtId="164" fontId="2" fillId="0" borderId="5" xfId="0" applyNumberFormat="1" applyFont="1" applyBorder="1"/>
    <xf numFmtId="164" fontId="1" fillId="0" borderId="11" xfId="0" applyNumberFormat="1" applyFont="1" applyBorder="1"/>
    <xf numFmtId="0" fontId="2" fillId="0" borderId="4" xfId="0" applyFont="1" applyBorder="1" applyAlignment="1">
      <alignment horizontal="right" indent="1"/>
    </xf>
    <xf numFmtId="0" fontId="10" fillId="0" borderId="3" xfId="0" applyFont="1" applyBorder="1" applyAlignment="1">
      <alignment horizontal="center"/>
    </xf>
    <xf numFmtId="5" fontId="6" fillId="0" borderId="3" xfId="0" applyNumberFormat="1" applyFont="1" applyBorder="1" applyAlignment="1">
      <alignment horizontal="right" wrapText="1"/>
    </xf>
    <xf numFmtId="0" fontId="1" fillId="0" borderId="7" xfId="0" applyFont="1" applyBorder="1" applyAlignment="1">
      <alignment horizontal="center"/>
    </xf>
    <xf numFmtId="5" fontId="6" fillId="0" borderId="10" xfId="0" applyNumberFormat="1" applyFont="1" applyBorder="1" applyAlignment="1">
      <alignment horizontal="right" wrapText="1"/>
    </xf>
    <xf numFmtId="0" fontId="10" fillId="0" borderId="3" xfId="0" applyFont="1" applyBorder="1" applyAlignment="1">
      <alignment horizontal="left"/>
    </xf>
    <xf numFmtId="164" fontId="1" fillId="4" borderId="1" xfId="0" applyNumberFormat="1" applyFont="1" applyFill="1" applyBorder="1" applyAlignment="1">
      <alignment horizontal="right" wrapText="1"/>
    </xf>
    <xf numFmtId="0" fontId="8" fillId="4" borderId="7" xfId="0" applyFont="1" applyFill="1" applyBorder="1"/>
    <xf numFmtId="164" fontId="2" fillId="4" borderId="3" xfId="0" applyNumberFormat="1" applyFont="1" applyFill="1" applyBorder="1" applyAlignment="1">
      <alignment horizontal="right" vertical="center" wrapText="1"/>
    </xf>
    <xf numFmtId="164" fontId="2" fillId="4" borderId="3" xfId="0" applyNumberFormat="1" applyFont="1" applyFill="1" applyBorder="1" applyAlignment="1">
      <alignment horizontal="right"/>
    </xf>
    <xf numFmtId="164" fontId="2" fillId="4" borderId="3" xfId="0" applyNumberFormat="1" applyFont="1" applyFill="1" applyBorder="1" applyAlignment="1">
      <alignment horizontal="right" vertical="top" wrapText="1"/>
    </xf>
    <xf numFmtId="0" fontId="8" fillId="4" borderId="3" xfId="0" applyFont="1" applyFill="1" applyBorder="1"/>
    <xf numFmtId="0" fontId="6" fillId="4" borderId="1" xfId="0" applyFont="1" applyFill="1" applyBorder="1" applyAlignment="1">
      <alignment horizontal="left"/>
    </xf>
    <xf numFmtId="164" fontId="8" fillId="4" borderId="3" xfId="0" applyNumberFormat="1" applyFont="1" applyFill="1" applyBorder="1"/>
    <xf numFmtId="0" fontId="8" fillId="4" borderId="6" xfId="0" applyFont="1" applyFill="1" applyBorder="1"/>
    <xf numFmtId="0" fontId="2" fillId="0" borderId="3" xfId="0" applyFont="1" applyBorder="1" applyAlignment="1">
      <alignment horizontal="right" indent="1"/>
    </xf>
    <xf numFmtId="0" fontId="0" fillId="4" borderId="0" xfId="0" applyFill="1"/>
    <xf numFmtId="164" fontId="2" fillId="0" borderId="12" xfId="0" applyNumberFormat="1" applyFont="1" applyBorder="1" applyAlignment="1">
      <alignment horizontal="center" vertical="top"/>
    </xf>
    <xf numFmtId="164" fontId="2" fillId="0" borderId="12" xfId="0" applyNumberFormat="1" applyFont="1" applyBorder="1" applyAlignment="1">
      <alignment horizontal="center"/>
    </xf>
    <xf numFmtId="0" fontId="2" fillId="0" borderId="3" xfId="0" applyFont="1" applyBorder="1" applyAlignment="1">
      <alignment wrapText="1"/>
    </xf>
    <xf numFmtId="164" fontId="1" fillId="0" borderId="4" xfId="0" applyNumberFormat="1" applyFont="1" applyBorder="1" applyAlignment="1">
      <alignment horizontal="right" wrapText="1"/>
    </xf>
    <xf numFmtId="0" fontId="9" fillId="4" borderId="0" xfId="0" applyFont="1" applyFill="1"/>
    <xf numFmtId="0" fontId="9" fillId="0" borderId="0" xfId="0" applyFont="1" applyAlignment="1">
      <alignment horizontal="left"/>
    </xf>
    <xf numFmtId="0" fontId="8" fillId="0" borderId="6" xfId="0" applyFont="1" applyBorder="1"/>
    <xf numFmtId="0" fontId="1" fillId="4" borderId="3" xfId="0" applyFont="1" applyFill="1" applyBorder="1" applyAlignment="1">
      <alignment horizontal="center"/>
    </xf>
    <xf numFmtId="0" fontId="12" fillId="4" borderId="3" xfId="0" applyFont="1" applyFill="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left"/>
    </xf>
    <xf numFmtId="164" fontId="15" fillId="0" borderId="4" xfId="0" applyNumberFormat="1" applyFont="1" applyBorder="1" applyAlignment="1">
      <alignment horizontal="right" wrapText="1"/>
    </xf>
    <xf numFmtId="0" fontId="15" fillId="4" borderId="3" xfId="0" applyFont="1" applyFill="1" applyBorder="1" applyAlignment="1">
      <alignment horizontal="center"/>
    </xf>
    <xf numFmtId="0" fontId="15" fillId="0" borderId="3" xfId="0" applyFont="1" applyBorder="1"/>
    <xf numFmtId="0" fontId="15" fillId="0" borderId="3" xfId="0" applyFont="1" applyBorder="1" applyAlignment="1">
      <alignment horizontal="left"/>
    </xf>
    <xf numFmtId="0" fontId="6" fillId="6" borderId="2" xfId="0" applyFont="1" applyFill="1" applyBorder="1" applyAlignment="1">
      <alignment horizontal="center" wrapText="1"/>
    </xf>
    <xf numFmtId="0" fontId="6" fillId="7" borderId="2" xfId="0" applyFont="1" applyFill="1" applyBorder="1" applyAlignment="1">
      <alignment horizontal="center" wrapText="1"/>
    </xf>
    <xf numFmtId="0" fontId="6" fillId="8" borderId="2" xfId="0" applyFont="1" applyFill="1" applyBorder="1" applyAlignment="1">
      <alignment horizontal="center" wrapText="1"/>
    </xf>
    <xf numFmtId="0" fontId="15" fillId="0" borderId="8" xfId="0" applyFont="1" applyBorder="1" applyAlignment="1">
      <alignment horizontal="center"/>
    </xf>
    <xf numFmtId="164" fontId="15" fillId="0" borderId="4" xfId="0" applyNumberFormat="1" applyFont="1" applyBorder="1" applyAlignment="1">
      <alignment horizontal="right"/>
    </xf>
    <xf numFmtId="0" fontId="15" fillId="0" borderId="4" xfId="0" applyFont="1" applyBorder="1" applyAlignment="1">
      <alignment horizontal="center"/>
    </xf>
    <xf numFmtId="164" fontId="15" fillId="0" borderId="12" xfId="0" applyNumberFormat="1" applyFont="1" applyBorder="1" applyAlignment="1">
      <alignment horizontal="center" vertical="top"/>
    </xf>
    <xf numFmtId="164" fontId="17" fillId="5" borderId="4" xfId="0" applyNumberFormat="1" applyFont="1" applyFill="1" applyBorder="1" applyAlignment="1">
      <alignment horizontal="right"/>
    </xf>
    <xf numFmtId="164" fontId="15" fillId="0" borderId="4" xfId="0" applyNumberFormat="1" applyFont="1" applyBorder="1" applyAlignment="1">
      <alignment horizontal="right" vertical="top"/>
    </xf>
    <xf numFmtId="164" fontId="2" fillId="0" borderId="4" xfId="1" applyNumberFormat="1" applyFont="1" applyFill="1" applyBorder="1" applyAlignment="1">
      <alignment horizontal="right" vertical="top"/>
    </xf>
    <xf numFmtId="164" fontId="2" fillId="0" borderId="4" xfId="0" applyNumberFormat="1" applyFont="1" applyBorder="1" applyAlignment="1">
      <alignment horizontal="left" vertical="top"/>
    </xf>
    <xf numFmtId="0" fontId="18" fillId="0" borderId="7" xfId="0" applyFont="1" applyBorder="1" applyAlignment="1">
      <alignment horizontal="center"/>
    </xf>
    <xf numFmtId="43" fontId="18" fillId="0" borderId="7" xfId="2" applyFont="1" applyFill="1" applyBorder="1" applyAlignment="1">
      <alignment horizontal="center"/>
    </xf>
    <xf numFmtId="44" fontId="19" fillId="0" borderId="7" xfId="0" applyNumberFormat="1" applyFont="1" applyBorder="1"/>
    <xf numFmtId="0" fontId="19" fillId="0" borderId="3" xfId="0" applyFont="1" applyBorder="1"/>
    <xf numFmtId="0" fontId="19" fillId="0" borderId="3" xfId="0" applyFont="1" applyBorder="1" applyAlignment="1">
      <alignment horizontal="center"/>
    </xf>
    <xf numFmtId="14" fontId="19" fillId="0" borderId="3" xfId="0" applyNumberFormat="1" applyFont="1" applyBorder="1"/>
    <xf numFmtId="43" fontId="19" fillId="0" borderId="3" xfId="2" applyFont="1" applyFill="1" applyBorder="1"/>
    <xf numFmtId="43" fontId="19" fillId="0" borderId="3" xfId="2" applyFont="1" applyFill="1" applyBorder="1" applyAlignment="1">
      <alignment horizontal="center"/>
    </xf>
    <xf numFmtId="44" fontId="19" fillId="0" borderId="3" xfId="0" applyNumberFormat="1" applyFont="1" applyBorder="1"/>
    <xf numFmtId="44" fontId="19" fillId="0" borderId="3" xfId="1" applyFont="1" applyFill="1" applyBorder="1"/>
    <xf numFmtId="44" fontId="19" fillId="0" borderId="3" xfId="1" applyFont="1" applyFill="1" applyBorder="1" applyAlignment="1">
      <alignment horizontal="center"/>
    </xf>
    <xf numFmtId="43" fontId="19" fillId="0" borderId="3" xfId="2" applyFont="1" applyFill="1" applyBorder="1" applyAlignment="1">
      <alignment horizontal="center" wrapText="1"/>
    </xf>
    <xf numFmtId="0" fontId="18" fillId="0" borderId="3" xfId="0" applyFont="1" applyBorder="1"/>
    <xf numFmtId="0" fontId="19" fillId="0" borderId="3" xfId="0" applyFont="1" applyBorder="1" applyAlignment="1">
      <alignment wrapText="1"/>
    </xf>
    <xf numFmtId="0" fontId="19" fillId="0" borderId="3" xfId="0" applyFont="1" applyBorder="1" applyAlignment="1">
      <alignment horizontal="center" wrapText="1"/>
    </xf>
    <xf numFmtId="44" fontId="18" fillId="0" borderId="3" xfId="0" applyNumberFormat="1" applyFont="1" applyBorder="1"/>
    <xf numFmtId="0" fontId="20" fillId="4" borderId="0" xfId="0" applyFont="1" applyFill="1"/>
    <xf numFmtId="0" fontId="20" fillId="4" borderId="0" xfId="0" applyFont="1" applyFill="1" applyAlignment="1">
      <alignment horizontal="center"/>
    </xf>
    <xf numFmtId="0" fontId="20" fillId="0" borderId="0" xfId="0" applyFont="1"/>
    <xf numFmtId="0" fontId="20" fillId="0" borderId="0" xfId="0" applyFont="1" applyAlignment="1">
      <alignment horizontal="center"/>
    </xf>
    <xf numFmtId="44" fontId="20" fillId="0" borderId="0" xfId="0" applyNumberFormat="1" applyFont="1"/>
    <xf numFmtId="39" fontId="20" fillId="0" borderId="0" xfId="0" applyNumberFormat="1" applyFont="1"/>
    <xf numFmtId="0" fontId="20" fillId="0" borderId="3" xfId="0" applyFont="1" applyBorder="1" applyAlignment="1">
      <alignment horizontal="center"/>
    </xf>
    <xf numFmtId="0" fontId="21" fillId="0" borderId="3" xfId="0" applyFont="1" applyBorder="1" applyAlignment="1">
      <alignment horizontal="center"/>
    </xf>
    <xf numFmtId="0" fontId="21" fillId="0" borderId="3" xfId="0" applyFont="1" applyBorder="1" applyAlignment="1">
      <alignment horizontal="center" wrapText="1"/>
    </xf>
    <xf numFmtId="39" fontId="21" fillId="0" borderId="3" xfId="0" applyNumberFormat="1" applyFont="1" applyBorder="1" applyAlignment="1">
      <alignment horizontal="center" wrapText="1"/>
    </xf>
    <xf numFmtId="0" fontId="20" fillId="0" borderId="3" xfId="0" applyFont="1" applyBorder="1"/>
    <xf numFmtId="17" fontId="21" fillId="0" borderId="3" xfId="0" applyNumberFormat="1" applyFont="1" applyBorder="1" applyAlignment="1">
      <alignment horizontal="center"/>
    </xf>
    <xf numFmtId="17" fontId="21" fillId="0" borderId="3" xfId="0" applyNumberFormat="1" applyFont="1" applyBorder="1" applyAlignment="1">
      <alignment horizontal="center" wrapText="1"/>
    </xf>
    <xf numFmtId="165" fontId="21" fillId="0" borderId="3" xfId="0" applyNumberFormat="1" applyFont="1" applyBorder="1" applyAlignment="1">
      <alignment horizontal="center" wrapText="1"/>
    </xf>
    <xf numFmtId="0" fontId="22" fillId="0" borderId="3" xfId="0" applyFont="1" applyBorder="1" applyAlignment="1">
      <alignment horizontal="center" wrapText="1"/>
    </xf>
    <xf numFmtId="39" fontId="22" fillId="0" borderId="3" xfId="0" applyNumberFormat="1" applyFont="1" applyBorder="1" applyAlignment="1">
      <alignment horizontal="center" wrapText="1"/>
    </xf>
    <xf numFmtId="0" fontId="21" fillId="0" borderId="0" xfId="0" applyFont="1" applyAlignment="1">
      <alignment horizontal="center" wrapText="1"/>
    </xf>
    <xf numFmtId="0" fontId="20" fillId="0" borderId="3" xfId="0" applyFont="1" applyBorder="1" applyAlignment="1">
      <alignment horizontal="center" wrapText="1"/>
    </xf>
    <xf numFmtId="43" fontId="20" fillId="0" borderId="3" xfId="2" applyFont="1" applyBorder="1" applyAlignment="1">
      <alignment horizontal="center" wrapText="1"/>
    </xf>
    <xf numFmtId="43" fontId="20" fillId="0" borderId="3" xfId="2" applyFont="1" applyBorder="1"/>
    <xf numFmtId="165" fontId="20" fillId="0" borderId="3" xfId="0" applyNumberFormat="1" applyFont="1" applyBorder="1" applyAlignment="1">
      <alignment horizontal="center"/>
    </xf>
    <xf numFmtId="44" fontId="20" fillId="0" borderId="3" xfId="1" applyFont="1" applyBorder="1"/>
    <xf numFmtId="44" fontId="21" fillId="0" borderId="3" xfId="1" applyFont="1" applyBorder="1"/>
    <xf numFmtId="44" fontId="21" fillId="0" borderId="0" xfId="0" applyNumberFormat="1" applyFont="1"/>
    <xf numFmtId="43" fontId="23" fillId="0" borderId="3" xfId="2" applyFont="1" applyBorder="1"/>
    <xf numFmtId="44" fontId="20" fillId="0" borderId="3" xfId="1" applyFont="1" applyFill="1" applyBorder="1"/>
    <xf numFmtId="43" fontId="20" fillId="9" borderId="3" xfId="2" applyFont="1" applyFill="1" applyBorder="1"/>
    <xf numFmtId="0" fontId="19" fillId="0" borderId="4" xfId="0" applyFont="1" applyBorder="1" applyAlignment="1">
      <alignment horizontal="center"/>
    </xf>
    <xf numFmtId="39" fontId="18" fillId="0" borderId="4" xfId="0" applyNumberFormat="1" applyFont="1" applyBorder="1" applyAlignment="1">
      <alignment horizontal="center"/>
    </xf>
    <xf numFmtId="14" fontId="19" fillId="0" borderId="4" xfId="0" applyNumberFormat="1" applyFont="1" applyBorder="1" applyAlignment="1">
      <alignment horizontal="center"/>
    </xf>
    <xf numFmtId="39" fontId="19" fillId="0" borderId="4" xfId="2" applyNumberFormat="1" applyFont="1" applyFill="1" applyBorder="1"/>
    <xf numFmtId="39" fontId="19" fillId="0" borderId="4" xfId="0" applyNumberFormat="1" applyFont="1" applyBorder="1"/>
    <xf numFmtId="165" fontId="20" fillId="0" borderId="15" xfId="0" applyNumberFormat="1" applyFont="1" applyBorder="1" applyAlignment="1">
      <alignment horizontal="center"/>
    </xf>
    <xf numFmtId="44" fontId="20" fillId="0" borderId="10" xfId="1" applyFont="1" applyBorder="1"/>
    <xf numFmtId="43" fontId="20" fillId="0" borderId="10" xfId="2" applyFont="1" applyBorder="1"/>
    <xf numFmtId="0" fontId="20" fillId="0" borderId="10" xfId="0" applyFont="1" applyBorder="1"/>
    <xf numFmtId="0" fontId="20" fillId="0" borderId="16" xfId="0" applyFont="1" applyBorder="1"/>
    <xf numFmtId="14" fontId="20" fillId="0" borderId="17" xfId="0" applyNumberFormat="1" applyFont="1" applyBorder="1" applyAlignment="1">
      <alignment horizontal="center"/>
    </xf>
    <xf numFmtId="0" fontId="20" fillId="0" borderId="8" xfId="0" applyFont="1" applyBorder="1"/>
    <xf numFmtId="165" fontId="20" fillId="0" borderId="17" xfId="0" applyNumberFormat="1" applyFont="1" applyBorder="1" applyAlignment="1">
      <alignment horizontal="center"/>
    </xf>
    <xf numFmtId="165" fontId="21" fillId="0" borderId="12" xfId="0" applyNumberFormat="1" applyFont="1" applyBorder="1" applyAlignment="1">
      <alignment horizontal="center"/>
    </xf>
    <xf numFmtId="44" fontId="21" fillId="0" borderId="13" xfId="1" applyFont="1" applyBorder="1"/>
    <xf numFmtId="44" fontId="21" fillId="0" borderId="14" xfId="0" applyNumberFormat="1" applyFont="1" applyBorder="1"/>
    <xf numFmtId="0" fontId="21" fillId="5" borderId="3" xfId="0" applyFont="1" applyFill="1" applyBorder="1" applyAlignment="1">
      <alignment horizontal="center" wrapText="1"/>
    </xf>
    <xf numFmtId="17" fontId="21" fillId="5" borderId="3" xfId="0" applyNumberFormat="1" applyFont="1" applyFill="1" applyBorder="1" applyAlignment="1">
      <alignment horizontal="center" wrapText="1"/>
    </xf>
    <xf numFmtId="0" fontId="22" fillId="5" borderId="3" xfId="0" applyFont="1" applyFill="1" applyBorder="1" applyAlignment="1">
      <alignment horizontal="center" wrapText="1"/>
    </xf>
    <xf numFmtId="0" fontId="20" fillId="5" borderId="0" xfId="0" applyFont="1" applyFill="1"/>
    <xf numFmtId="44" fontId="21" fillId="5" borderId="13" xfId="0" applyNumberFormat="1" applyFont="1" applyFill="1" applyBorder="1"/>
    <xf numFmtId="164" fontId="6" fillId="0" borderId="7" xfId="0" applyNumberFormat="1" applyFont="1" applyBorder="1" applyAlignment="1">
      <alignment horizontal="center"/>
    </xf>
    <xf numFmtId="0" fontId="24" fillId="0" borderId="4" xfId="0" applyFont="1" applyBorder="1" applyAlignment="1">
      <alignment horizontal="center"/>
    </xf>
    <xf numFmtId="0" fontId="24" fillId="0" borderId="4" xfId="0" applyFont="1" applyBorder="1" applyAlignment="1">
      <alignment horizontal="center" wrapText="1"/>
    </xf>
    <xf numFmtId="43" fontId="24" fillId="0" borderId="4" xfId="2" applyFont="1" applyFill="1" applyBorder="1" applyAlignment="1">
      <alignment horizontal="center"/>
    </xf>
    <xf numFmtId="43" fontId="24" fillId="0" borderId="4" xfId="2" applyFont="1" applyFill="1" applyBorder="1" applyAlignment="1">
      <alignment horizontal="center" wrapText="1"/>
    </xf>
    <xf numFmtId="43" fontId="25" fillId="0" borderId="4" xfId="2" applyFont="1" applyFill="1" applyBorder="1" applyAlignment="1">
      <alignment horizontal="center"/>
    </xf>
    <xf numFmtId="0" fontId="26" fillId="0" borderId="4" xfId="0" applyFont="1" applyBorder="1"/>
    <xf numFmtId="14" fontId="26" fillId="0" borderId="4" xfId="0" applyNumberFormat="1" applyFont="1" applyBorder="1"/>
    <xf numFmtId="0" fontId="26" fillId="0" borderId="4" xfId="0" applyFont="1" applyBorder="1" applyAlignment="1">
      <alignment horizontal="center"/>
    </xf>
    <xf numFmtId="44" fontId="26" fillId="0" borderId="4" xfId="1" applyFont="1" applyFill="1" applyBorder="1"/>
    <xf numFmtId="44" fontId="26" fillId="0" borderId="4" xfId="1" applyFont="1" applyFill="1" applyBorder="1" applyAlignment="1">
      <alignment horizontal="center"/>
    </xf>
    <xf numFmtId="43" fontId="26" fillId="0" borderId="4" xfId="2" applyFont="1" applyFill="1" applyBorder="1"/>
    <xf numFmtId="43" fontId="26" fillId="0" borderId="4" xfId="2" applyFont="1" applyFill="1" applyBorder="1" applyAlignment="1">
      <alignment horizontal="center"/>
    </xf>
    <xf numFmtId="0" fontId="27" fillId="0" borderId="4" xfId="0" applyFont="1" applyBorder="1"/>
    <xf numFmtId="43" fontId="27" fillId="0" borderId="4" xfId="2" applyFont="1" applyFill="1" applyBorder="1" applyAlignment="1">
      <alignment horizontal="center" wrapText="1"/>
    </xf>
    <xf numFmtId="17" fontId="26" fillId="0" borderId="4" xfId="0" applyNumberFormat="1" applyFont="1" applyBorder="1"/>
    <xf numFmtId="0" fontId="24" fillId="0" borderId="4" xfId="0" applyFont="1" applyBorder="1"/>
    <xf numFmtId="0" fontId="26" fillId="0" borderId="4" xfId="0" applyFont="1" applyBorder="1" applyAlignment="1">
      <alignment wrapText="1"/>
    </xf>
    <xf numFmtId="44" fontId="24" fillId="0" borderId="4" xfId="1" applyFont="1" applyFill="1" applyBorder="1"/>
    <xf numFmtId="0" fontId="26" fillId="0" borderId="4" xfId="0" applyFont="1" applyBorder="1" applyAlignment="1">
      <alignment horizontal="right"/>
    </xf>
    <xf numFmtId="43" fontId="26" fillId="0" borderId="4" xfId="0" applyNumberFormat="1" applyFont="1" applyBorder="1"/>
    <xf numFmtId="43" fontId="26" fillId="0" borderId="4" xfId="0" applyNumberFormat="1" applyFont="1" applyBorder="1" applyAlignment="1">
      <alignment horizontal="center"/>
    </xf>
    <xf numFmtId="164" fontId="10" fillId="0" borderId="3" xfId="0" applyNumberFormat="1" applyFont="1" applyBorder="1" applyAlignment="1">
      <alignment horizontal="center"/>
    </xf>
    <xf numFmtId="164" fontId="1" fillId="0" borderId="3" xfId="0" applyNumberFormat="1" applyFont="1" applyBorder="1" applyAlignment="1">
      <alignment horizontal="center" wrapText="1"/>
    </xf>
    <xf numFmtId="43" fontId="18" fillId="0" borderId="7" xfId="2" applyFont="1" applyFill="1" applyBorder="1" applyAlignment="1">
      <alignment horizontal="center" wrapText="1"/>
    </xf>
    <xf numFmtId="43" fontId="28" fillId="0" borderId="4" xfId="2" applyFont="1" applyFill="1" applyBorder="1" applyAlignment="1">
      <alignment wrapText="1"/>
    </xf>
    <xf numFmtId="0" fontId="11" fillId="0" borderId="7" xfId="0" applyFont="1" applyBorder="1" applyAlignment="1">
      <alignment wrapText="1"/>
    </xf>
    <xf numFmtId="0" fontId="10" fillId="6" borderId="0" xfId="0" applyFont="1" applyFill="1" applyAlignment="1">
      <alignment horizontal="left" wrapText="1"/>
    </xf>
    <xf numFmtId="0" fontId="9" fillId="0" borderId="3" xfId="0" applyFont="1" applyBorder="1" applyAlignment="1">
      <alignment wrapText="1"/>
    </xf>
    <xf numFmtId="0" fontId="14" fillId="0" borderId="3" xfId="0" applyFont="1" applyBorder="1" applyAlignment="1">
      <alignment wrapText="1"/>
    </xf>
    <xf numFmtId="0" fontId="9" fillId="0" borderId="0" xfId="0" applyFont="1" applyAlignment="1">
      <alignment horizontal="left" wrapText="1"/>
    </xf>
    <xf numFmtId="0" fontId="0" fillId="0" borderId="0" xfId="0" applyAlignment="1">
      <alignment wrapText="1"/>
    </xf>
    <xf numFmtId="0" fontId="30" fillId="0" borderId="3" xfId="0" applyFont="1" applyBorder="1" applyAlignment="1">
      <alignment horizontal="center"/>
    </xf>
    <xf numFmtId="0" fontId="31" fillId="0" borderId="3" xfId="0" applyFont="1" applyBorder="1"/>
    <xf numFmtId="5" fontId="31" fillId="0" borderId="3" xfId="0" applyNumberFormat="1" applyFont="1" applyBorder="1" applyAlignment="1">
      <alignment horizontal="right" wrapText="1"/>
    </xf>
    <xf numFmtId="164" fontId="30" fillId="0" borderId="3" xfId="0" applyNumberFormat="1" applyFont="1" applyBorder="1" applyAlignment="1">
      <alignment horizontal="center"/>
    </xf>
    <xf numFmtId="0" fontId="30" fillId="4" borderId="3" xfId="0" applyFont="1" applyFill="1" applyBorder="1" applyAlignment="1">
      <alignment horizontal="center"/>
    </xf>
    <xf numFmtId="0" fontId="32" fillId="0" borderId="3" xfId="0" applyFont="1" applyBorder="1" applyAlignment="1">
      <alignment horizontal="left"/>
    </xf>
    <xf numFmtId="0" fontId="30" fillId="0" borderId="3" xfId="0" applyFont="1" applyBorder="1" applyAlignment="1">
      <alignment horizontal="left"/>
    </xf>
    <xf numFmtId="164" fontId="2" fillId="5" borderId="4" xfId="0" applyNumberFormat="1" applyFont="1" applyFill="1" applyBorder="1" applyAlignment="1">
      <alignment horizontal="right" wrapText="1"/>
    </xf>
    <xf numFmtId="164" fontId="15" fillId="10" borderId="4" xfId="0" applyNumberFormat="1" applyFont="1" applyFill="1" applyBorder="1" applyAlignment="1">
      <alignment horizontal="right" wrapText="1"/>
    </xf>
    <xf numFmtId="164" fontId="2" fillId="5" borderId="4" xfId="0" applyNumberFormat="1" applyFont="1" applyFill="1" applyBorder="1" applyAlignment="1">
      <alignment horizontal="right"/>
    </xf>
    <xf numFmtId="164" fontId="15" fillId="5" borderId="4" xfId="0" applyNumberFormat="1" applyFont="1" applyFill="1" applyBorder="1" applyAlignment="1">
      <alignment horizontal="right"/>
    </xf>
    <xf numFmtId="164" fontId="2" fillId="5" borderId="4" xfId="0" applyNumberFormat="1" applyFont="1" applyFill="1" applyBorder="1" applyAlignment="1">
      <alignment horizontal="right" vertical="top"/>
    </xf>
    <xf numFmtId="0" fontId="15" fillId="5" borderId="4" xfId="0" applyFont="1" applyFill="1" applyBorder="1" applyAlignment="1">
      <alignment horizontal="left"/>
    </xf>
    <xf numFmtId="164" fontId="15" fillId="5" borderId="4" xfId="0" applyNumberFormat="1" applyFont="1" applyFill="1" applyBorder="1" applyAlignment="1">
      <alignment horizontal="right" wrapText="1"/>
    </xf>
    <xf numFmtId="5" fontId="6" fillId="0" borderId="1" xfId="0" applyNumberFormat="1" applyFont="1" applyBorder="1" applyAlignment="1">
      <alignment horizontal="right" wrapText="1"/>
    </xf>
    <xf numFmtId="164" fontId="2" fillId="0" borderId="1" xfId="0" applyNumberFormat="1" applyFont="1" applyBorder="1" applyAlignment="1">
      <alignment horizontal="center"/>
    </xf>
    <xf numFmtId="0" fontId="33" fillId="0" borderId="20" xfId="0" applyFont="1" applyBorder="1"/>
    <xf numFmtId="5" fontId="10" fillId="0" borderId="3" xfId="0" applyNumberFormat="1" applyFont="1" applyBorder="1" applyAlignment="1">
      <alignment horizontal="right" wrapText="1"/>
    </xf>
    <xf numFmtId="0" fontId="33" fillId="0" borderId="22" xfId="0" applyFont="1" applyBorder="1"/>
    <xf numFmtId="5" fontId="10" fillId="0" borderId="2" xfId="0" applyNumberFormat="1" applyFont="1" applyBorder="1" applyAlignment="1">
      <alignment horizontal="right" wrapText="1"/>
    </xf>
    <xf numFmtId="5" fontId="10" fillId="0" borderId="23" xfId="0" applyNumberFormat="1" applyFont="1" applyBorder="1" applyAlignment="1">
      <alignment horizontal="right" wrapText="1"/>
    </xf>
    <xf numFmtId="5" fontId="10" fillId="0" borderId="21" xfId="0" applyNumberFormat="1" applyFont="1" applyBorder="1" applyAlignment="1">
      <alignment horizontal="right" wrapText="1"/>
    </xf>
    <xf numFmtId="164" fontId="2" fillId="0" borderId="2" xfId="0" applyNumberFormat="1" applyFont="1" applyBorder="1" applyAlignment="1">
      <alignment horizontal="center"/>
    </xf>
    <xf numFmtId="5" fontId="10" fillId="0" borderId="24" xfId="0" applyNumberFormat="1" applyFont="1" applyBorder="1" applyAlignment="1">
      <alignment horizontal="right" wrapText="1"/>
    </xf>
    <xf numFmtId="0" fontId="6" fillId="7" borderId="1" xfId="0" applyFont="1" applyFill="1" applyBorder="1" applyAlignment="1">
      <alignment horizontal="center" wrapText="1"/>
    </xf>
    <xf numFmtId="0" fontId="6" fillId="8" borderId="1" xfId="0" applyFont="1" applyFill="1" applyBorder="1" applyAlignment="1">
      <alignment horizontal="center" wrapText="1"/>
    </xf>
    <xf numFmtId="0" fontId="6" fillId="6" borderId="19" xfId="0" applyFont="1" applyFill="1" applyBorder="1" applyAlignment="1">
      <alignment horizontal="center" wrapText="1"/>
    </xf>
    <xf numFmtId="0" fontId="34" fillId="2" borderId="18" xfId="0" applyFont="1" applyFill="1" applyBorder="1" applyAlignment="1">
      <alignment horizontal="center" vertical="center"/>
    </xf>
    <xf numFmtId="0" fontId="35" fillId="0" borderId="0" xfId="0" applyFont="1"/>
    <xf numFmtId="0" fontId="35" fillId="0" borderId="0" xfId="0" applyFont="1" applyAlignment="1">
      <alignment horizontal="center"/>
    </xf>
    <xf numFmtId="44" fontId="35" fillId="0" borderId="0" xfId="0" applyNumberFormat="1" applyFont="1"/>
    <xf numFmtId="0" fontId="35" fillId="0" borderId="7" xfId="0" applyFont="1" applyBorder="1" applyAlignment="1">
      <alignment horizontal="center"/>
    </xf>
    <xf numFmtId="44" fontId="35" fillId="0" borderId="0" xfId="0" applyNumberFormat="1" applyFont="1" applyAlignment="1">
      <alignment horizontal="center"/>
    </xf>
    <xf numFmtId="44" fontId="35" fillId="0" borderId="3" xfId="0" applyNumberFormat="1" applyFont="1" applyBorder="1" applyAlignment="1">
      <alignment horizontal="center"/>
    </xf>
    <xf numFmtId="0" fontId="35" fillId="4" borderId="0" xfId="0" applyFont="1" applyFill="1"/>
    <xf numFmtId="44" fontId="35" fillId="4" borderId="0" xfId="0" applyNumberFormat="1" applyFont="1" applyFill="1"/>
    <xf numFmtId="49" fontId="35" fillId="0" borderId="0" xfId="0" applyNumberFormat="1" applyFont="1" applyAlignment="1">
      <alignment horizontal="center"/>
    </xf>
    <xf numFmtId="7" fontId="35" fillId="0" borderId="0" xfId="0" applyNumberFormat="1" applyFont="1" applyAlignment="1">
      <alignment horizontal="center"/>
    </xf>
    <xf numFmtId="7" fontId="35" fillId="0" borderId="3" xfId="0" applyNumberFormat="1" applyFont="1" applyBorder="1" applyAlignment="1">
      <alignment horizontal="center"/>
    </xf>
    <xf numFmtId="7" fontId="35" fillId="0" borderId="10" xfId="0" applyNumberFormat="1"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164" fontId="2" fillId="0" borderId="4" xfId="0" applyNumberFormat="1" applyFont="1" applyFill="1" applyBorder="1" applyAlignment="1">
      <alignment horizontal="right"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DAC2EC"/>
      <color rgb="FFE1CCF0"/>
      <color rgb="FF9BD4FF"/>
      <color rgb="FFFCEE64"/>
      <color rgb="FFEEE8FE"/>
      <color rgb="FFFDF5A5"/>
      <color rgb="FFFEFBDA"/>
      <color rgb="FFFFFFC9"/>
      <color rgb="FFFFF9E7"/>
      <color rgb="FFB4FE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bsmith/Downloads/Equipment%20and%20Vehicle%20Lea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urrent Leases"/>
      <sheetName val="FY 23"/>
    </sheetNames>
    <sheetDataSet>
      <sheetData sheetId="0" refreshError="1"/>
      <sheetData sheetId="1" refreshError="1">
        <row r="12">
          <cell r="C12">
            <v>24205.57</v>
          </cell>
          <cell r="D12">
            <v>30543.96</v>
          </cell>
          <cell r="E12">
            <v>4639.88</v>
          </cell>
          <cell r="F12">
            <v>16629.36</v>
          </cell>
          <cell r="G12">
            <v>6955.44</v>
          </cell>
          <cell r="H12">
            <v>11790.56</v>
          </cell>
          <cell r="I12">
            <v>30693.96</v>
          </cell>
          <cell r="J12">
            <v>19999.68</v>
          </cell>
          <cell r="K12">
            <v>12476.45</v>
          </cell>
          <cell r="L12">
            <v>27641.94</v>
          </cell>
          <cell r="M12">
            <v>53330.03</v>
          </cell>
        </row>
        <row r="13">
          <cell r="C13">
            <v>1177.3499999999999</v>
          </cell>
          <cell r="D13">
            <v>9642.84</v>
          </cell>
          <cell r="E13">
            <v>1464.88</v>
          </cell>
          <cell r="F13">
            <v>6170.64</v>
          </cell>
        </row>
        <row r="15">
          <cell r="C15">
            <v>8364.07</v>
          </cell>
          <cell r="D15">
            <v>32196.9</v>
          </cell>
          <cell r="E15">
            <v>4890.9799999999996</v>
          </cell>
          <cell r="F15">
            <v>17310.87</v>
          </cell>
          <cell r="G15">
            <v>20878.32</v>
          </cell>
          <cell r="H15">
            <v>35371.68</v>
          </cell>
          <cell r="I15">
            <v>30693.93</v>
          </cell>
          <cell r="J15">
            <v>19999.68</v>
          </cell>
          <cell r="K15">
            <v>13105.3</v>
          </cell>
          <cell r="L15">
            <v>28366.46</v>
          </cell>
          <cell r="M15">
            <v>54727.79</v>
          </cell>
        </row>
        <row r="16">
          <cell r="C16">
            <v>96.57</v>
          </cell>
          <cell r="D16">
            <v>7989.9</v>
          </cell>
          <cell r="E16">
            <v>1213.78</v>
          </cell>
          <cell r="F16">
            <v>5489.1</v>
          </cell>
          <cell r="K16">
            <v>2269.86</v>
          </cell>
          <cell r="L16">
            <v>3092.87</v>
          </cell>
          <cell r="M16">
            <v>2906.39</v>
          </cell>
        </row>
        <row r="18">
          <cell r="D18">
            <v>33939.4</v>
          </cell>
          <cell r="E18">
            <v>5155.6499999999996</v>
          </cell>
          <cell r="F18">
            <v>18020.3</v>
          </cell>
          <cell r="G18">
            <v>20878.32</v>
          </cell>
          <cell r="H18">
            <v>35371.68</v>
          </cell>
          <cell r="I18">
            <v>30693.96</v>
          </cell>
          <cell r="J18">
            <v>19999.68</v>
          </cell>
          <cell r="K18">
            <v>13765.82</v>
          </cell>
          <cell r="L18">
            <v>29109.9</v>
          </cell>
          <cell r="M18">
            <v>56162.18</v>
          </cell>
        </row>
        <row r="19">
          <cell r="D19">
            <v>6247.56</v>
          </cell>
          <cell r="E19">
            <v>949.11</v>
          </cell>
          <cell r="K19">
            <v>1609.34</v>
          </cell>
          <cell r="L19">
            <v>2349.4</v>
          </cell>
          <cell r="M19">
            <v>1472</v>
          </cell>
        </row>
        <row r="21">
          <cell r="D21">
            <v>40186.800000000003</v>
          </cell>
          <cell r="E21">
            <v>6104.76</v>
          </cell>
          <cell r="F21">
            <v>22800</v>
          </cell>
          <cell r="G21">
            <v>20878.32</v>
          </cell>
          <cell r="H21">
            <v>35371.68</v>
          </cell>
          <cell r="I21">
            <v>30693.96</v>
          </cell>
          <cell r="J21">
            <v>19999.68</v>
          </cell>
          <cell r="K21">
            <v>14459.65</v>
          </cell>
          <cell r="L21">
            <v>29872.86</v>
          </cell>
        </row>
        <row r="22">
          <cell r="K22">
            <v>915.51</v>
          </cell>
          <cell r="L22">
            <v>1586.44</v>
          </cell>
        </row>
        <row r="24">
          <cell r="D24">
            <v>40186.800000000003</v>
          </cell>
          <cell r="E24">
            <v>6104.76</v>
          </cell>
          <cell r="F24">
            <v>22800</v>
          </cell>
          <cell r="G24">
            <v>20878.32</v>
          </cell>
          <cell r="H24">
            <v>35371.68</v>
          </cell>
          <cell r="I24">
            <v>30693.93</v>
          </cell>
          <cell r="J24">
            <v>19999.68</v>
          </cell>
          <cell r="K24">
            <v>7500.88</v>
          </cell>
          <cell r="L24">
            <v>30655.8</v>
          </cell>
        </row>
        <row r="25">
          <cell r="K25">
            <v>186.7</v>
          </cell>
          <cell r="L25">
            <v>806.5</v>
          </cell>
        </row>
        <row r="27">
          <cell r="D27">
            <v>40186.800000000003</v>
          </cell>
          <cell r="E27">
            <v>6104.76</v>
          </cell>
          <cell r="F27">
            <v>22800</v>
          </cell>
          <cell r="G27">
            <v>13918.88</v>
          </cell>
          <cell r="H27">
            <v>23581.119999999999</v>
          </cell>
          <cell r="J27">
            <v>13329.12</v>
          </cell>
          <cell r="K27">
            <v>7500.88</v>
          </cell>
          <cell r="L27">
            <v>30655.8</v>
          </cell>
        </row>
        <row r="28">
          <cell r="K28">
            <v>186.7</v>
          </cell>
          <cell r="L28">
            <v>806.5</v>
          </cell>
        </row>
      </sheetData>
      <sheetData sheetId="2" refreshError="1">
        <row r="11">
          <cell r="C11">
            <v>25210.79</v>
          </cell>
          <cell r="D11">
            <v>174527.35999999999</v>
          </cell>
          <cell r="E11">
            <v>55505.38</v>
          </cell>
          <cell r="F11">
            <v>50198.54</v>
          </cell>
        </row>
        <row r="22">
          <cell r="C22">
            <v>23939.45</v>
          </cell>
          <cell r="E22">
            <v>55505.38</v>
          </cell>
        </row>
        <row r="23">
          <cell r="C23">
            <v>1271.3399999999999</v>
          </cell>
        </row>
        <row r="25">
          <cell r="C25">
            <v>24566.9</v>
          </cell>
        </row>
        <row r="26">
          <cell r="C26">
            <v>643.89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36459-0A20-4917-8EDE-9EBCC1B57A46}">
  <dimension ref="A1:K19"/>
  <sheetViews>
    <sheetView workbookViewId="0">
      <selection activeCell="B6" sqref="B6"/>
    </sheetView>
  </sheetViews>
  <sheetFormatPr defaultRowHeight="18" x14ac:dyDescent="0.35"/>
  <cols>
    <col min="1" max="1" width="19" style="268" customWidth="1"/>
    <col min="2" max="2" width="22.77734375" style="261" customWidth="1"/>
    <col min="3" max="3" width="35" style="261" bestFit="1" customWidth="1"/>
    <col min="4" max="4" width="23.77734375" style="261" customWidth="1"/>
    <col min="5" max="5" width="4.33203125" style="266" customWidth="1"/>
    <col min="6" max="6" width="52.6640625" style="261" customWidth="1"/>
    <col min="7" max="16384" width="8.88671875" style="260"/>
  </cols>
  <sheetData>
    <row r="1" spans="1:11" x14ac:dyDescent="0.35">
      <c r="B1" s="263" t="s">
        <v>944</v>
      </c>
      <c r="C1" s="263" t="s">
        <v>946</v>
      </c>
      <c r="D1" s="263" t="s">
        <v>945</v>
      </c>
    </row>
    <row r="2" spans="1:11" x14ac:dyDescent="0.35">
      <c r="A2" s="268" t="s">
        <v>942</v>
      </c>
      <c r="B2" s="269">
        <v>6733868.4100000001</v>
      </c>
      <c r="C2" s="269"/>
      <c r="D2" s="269"/>
      <c r="E2" s="267"/>
      <c r="G2" s="262"/>
      <c r="H2" s="262"/>
      <c r="I2" s="262"/>
      <c r="J2" s="262"/>
      <c r="K2" s="262"/>
    </row>
    <row r="3" spans="1:11" x14ac:dyDescent="0.35">
      <c r="A3" s="268" t="s">
        <v>943</v>
      </c>
      <c r="B3" s="269">
        <v>3452809.45</v>
      </c>
      <c r="C3" s="270"/>
      <c r="D3" s="270"/>
      <c r="E3" s="267"/>
      <c r="F3" s="264"/>
      <c r="G3" s="262"/>
      <c r="H3" s="262"/>
      <c r="I3" s="262"/>
      <c r="J3" s="262"/>
      <c r="K3" s="262"/>
    </row>
    <row r="4" spans="1:11" x14ac:dyDescent="0.35">
      <c r="B4" s="271">
        <f>B3-B2</f>
        <v>-3281058.96</v>
      </c>
      <c r="C4" s="271">
        <v>-1497341</v>
      </c>
      <c r="D4" s="271">
        <f>B4-C4</f>
        <v>-1783717.96</v>
      </c>
      <c r="E4" s="267"/>
      <c r="F4" s="264"/>
      <c r="G4" s="262"/>
      <c r="H4" s="262"/>
      <c r="I4" s="262"/>
      <c r="J4" s="262"/>
      <c r="K4" s="262"/>
    </row>
    <row r="5" spans="1:11" x14ac:dyDescent="0.35">
      <c r="B5" s="264"/>
      <c r="C5" s="264" t="s">
        <v>947</v>
      </c>
      <c r="D5" s="264"/>
      <c r="E5" s="267"/>
      <c r="F5" s="264"/>
      <c r="G5" s="262"/>
      <c r="H5" s="262"/>
      <c r="I5" s="262"/>
      <c r="J5" s="262"/>
      <c r="K5" s="262"/>
    </row>
    <row r="6" spans="1:11" x14ac:dyDescent="0.35">
      <c r="B6" s="264"/>
      <c r="C6" s="265"/>
      <c r="D6" s="264"/>
      <c r="E6" s="267"/>
      <c r="F6" s="264"/>
      <c r="G6" s="262"/>
      <c r="H6" s="262"/>
      <c r="I6" s="262"/>
      <c r="J6" s="262"/>
      <c r="K6" s="262"/>
    </row>
    <row r="7" spans="1:11" x14ac:dyDescent="0.35">
      <c r="B7" s="264"/>
      <c r="C7" s="264"/>
      <c r="D7" s="264"/>
      <c r="E7" s="267"/>
      <c r="F7" s="264"/>
      <c r="G7" s="262"/>
      <c r="H7" s="262"/>
      <c r="I7" s="262"/>
      <c r="J7" s="262"/>
      <c r="K7" s="262"/>
    </row>
    <row r="8" spans="1:11" x14ac:dyDescent="0.35">
      <c r="B8" s="264"/>
      <c r="C8" s="264"/>
      <c r="D8" s="264"/>
      <c r="E8" s="267"/>
      <c r="F8" s="264"/>
      <c r="G8" s="262"/>
      <c r="H8" s="262"/>
      <c r="I8" s="262"/>
      <c r="J8" s="262"/>
      <c r="K8" s="262"/>
    </row>
    <row r="9" spans="1:11" x14ac:dyDescent="0.35">
      <c r="B9" s="264"/>
      <c r="C9" s="264"/>
      <c r="D9" s="264"/>
      <c r="E9" s="267"/>
      <c r="F9" s="264"/>
      <c r="G9" s="262"/>
      <c r="H9" s="262"/>
      <c r="I9" s="262"/>
      <c r="J9" s="262"/>
      <c r="K9" s="262"/>
    </row>
    <row r="10" spans="1:11" x14ac:dyDescent="0.35">
      <c r="B10" s="264"/>
      <c r="C10" s="264"/>
      <c r="D10" s="264"/>
      <c r="E10" s="267"/>
      <c r="F10" s="264"/>
      <c r="G10" s="262"/>
      <c r="H10" s="262"/>
      <c r="I10" s="262"/>
      <c r="J10" s="262"/>
      <c r="K10" s="262"/>
    </row>
    <row r="11" spans="1:11" x14ac:dyDescent="0.35">
      <c r="B11" s="264"/>
      <c r="C11" s="264"/>
      <c r="D11" s="264"/>
      <c r="E11" s="267"/>
      <c r="F11" s="264"/>
      <c r="G11" s="262"/>
      <c r="H11" s="262"/>
      <c r="I11" s="262"/>
      <c r="J11" s="262"/>
      <c r="K11" s="262"/>
    </row>
    <row r="12" spans="1:11" x14ac:dyDescent="0.35">
      <c r="B12" s="264"/>
      <c r="C12" s="264"/>
      <c r="D12" s="264"/>
      <c r="E12" s="267"/>
      <c r="F12" s="264"/>
      <c r="G12" s="262"/>
      <c r="H12" s="262"/>
      <c r="I12" s="262"/>
      <c r="J12" s="262"/>
      <c r="K12" s="262"/>
    </row>
    <row r="13" spans="1:11" x14ac:dyDescent="0.35">
      <c r="B13" s="264"/>
      <c r="C13" s="264"/>
      <c r="D13" s="264"/>
      <c r="E13" s="267"/>
      <c r="F13" s="264"/>
      <c r="G13" s="262"/>
      <c r="H13" s="262"/>
      <c r="I13" s="262"/>
      <c r="J13" s="262"/>
      <c r="K13" s="262"/>
    </row>
    <row r="14" spans="1:11" x14ac:dyDescent="0.35">
      <c r="B14" s="264"/>
      <c r="D14" s="264"/>
      <c r="E14" s="267"/>
      <c r="F14" s="264"/>
      <c r="G14" s="262"/>
      <c r="H14" s="262"/>
      <c r="I14" s="262"/>
      <c r="J14" s="262"/>
      <c r="K14" s="262"/>
    </row>
    <row r="15" spans="1:11" x14ac:dyDescent="0.35">
      <c r="B15" s="264"/>
      <c r="D15" s="264"/>
      <c r="E15" s="267"/>
      <c r="F15" s="264"/>
      <c r="G15" s="262"/>
      <c r="H15" s="262"/>
      <c r="I15" s="262"/>
      <c r="J15" s="262"/>
      <c r="K15" s="262"/>
    </row>
    <row r="16" spans="1:11" x14ac:dyDescent="0.35">
      <c r="B16" s="264"/>
      <c r="D16" s="264"/>
      <c r="E16" s="267"/>
      <c r="F16" s="264"/>
      <c r="G16" s="262"/>
      <c r="H16" s="262"/>
      <c r="I16" s="262"/>
      <c r="J16" s="262"/>
      <c r="K16" s="262"/>
    </row>
    <row r="17" spans="2:11" x14ac:dyDescent="0.35">
      <c r="B17" s="264"/>
      <c r="D17" s="264"/>
      <c r="E17" s="267"/>
      <c r="F17" s="264"/>
      <c r="G17" s="262"/>
      <c r="H17" s="262"/>
      <c r="I17" s="262"/>
      <c r="J17" s="262"/>
      <c r="K17" s="262"/>
    </row>
    <row r="18" spans="2:11" x14ac:dyDescent="0.35">
      <c r="B18" s="264"/>
      <c r="D18" s="264"/>
      <c r="E18" s="267"/>
      <c r="F18" s="264"/>
      <c r="G18" s="262"/>
      <c r="H18" s="262"/>
      <c r="I18" s="262"/>
      <c r="J18" s="262"/>
      <c r="K18" s="262"/>
    </row>
    <row r="19" spans="2:11" x14ac:dyDescent="0.35">
      <c r="B19" s="264"/>
      <c r="D19" s="264"/>
      <c r="E19" s="267"/>
      <c r="F19" s="264"/>
      <c r="G19" s="262"/>
      <c r="H19" s="262"/>
      <c r="I19" s="262"/>
      <c r="J19" s="262"/>
      <c r="K19" s="262"/>
    </row>
  </sheetData>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1"/>
  <sheetViews>
    <sheetView workbookViewId="0">
      <selection activeCell="A19" sqref="A19"/>
    </sheetView>
  </sheetViews>
  <sheetFormatPr defaultRowHeight="13.2" x14ac:dyDescent="0.25"/>
  <cols>
    <col min="1" max="1" width="63.21875" style="231" customWidth="1"/>
    <col min="2" max="2" width="1.77734375" style="109" customWidth="1"/>
    <col min="3" max="3" width="66.6640625" style="228" bestFit="1" customWidth="1"/>
    <col min="7" max="7" width="43.33203125" customWidth="1"/>
  </cols>
  <sheetData>
    <row r="1" spans="1:3" ht="21" x14ac:dyDescent="0.4">
      <c r="A1" s="226" t="s">
        <v>776</v>
      </c>
      <c r="C1" s="226" t="s">
        <v>779</v>
      </c>
    </row>
    <row r="2" spans="1:3" ht="31.2" x14ac:dyDescent="0.3">
      <c r="A2" s="227" t="s">
        <v>785</v>
      </c>
      <c r="C2" s="229" t="s">
        <v>285</v>
      </c>
    </row>
    <row r="3" spans="1:3" ht="31.2" x14ac:dyDescent="0.3">
      <c r="A3" s="227" t="s">
        <v>786</v>
      </c>
      <c r="C3" s="228" t="s">
        <v>492</v>
      </c>
    </row>
    <row r="4" spans="1:3" ht="31.2" x14ac:dyDescent="0.3">
      <c r="A4" s="227" t="s">
        <v>925</v>
      </c>
      <c r="C4" s="228" t="s">
        <v>787</v>
      </c>
    </row>
    <row r="5" spans="1:3" ht="15.6" x14ac:dyDescent="0.3">
      <c r="A5" s="227" t="s">
        <v>926</v>
      </c>
    </row>
    <row r="6" spans="1:3" ht="27" x14ac:dyDescent="0.3">
      <c r="A6" s="227" t="s">
        <v>928</v>
      </c>
      <c r="C6" s="228" t="s">
        <v>788</v>
      </c>
    </row>
    <row r="8" spans="1:3" ht="26.4" x14ac:dyDescent="0.25">
      <c r="C8" s="228" t="s">
        <v>789</v>
      </c>
    </row>
    <row r="10" spans="1:3" ht="39.6" x14ac:dyDescent="0.25">
      <c r="C10" s="228" t="s">
        <v>790</v>
      </c>
    </row>
    <row r="12" spans="1:3" ht="26.4" x14ac:dyDescent="0.25">
      <c r="C12" s="228" t="s">
        <v>791</v>
      </c>
    </row>
    <row r="14" spans="1:3" ht="26.4" x14ac:dyDescent="0.25">
      <c r="C14" s="228" t="s">
        <v>792</v>
      </c>
    </row>
    <row r="16" spans="1:3" ht="26.4" x14ac:dyDescent="0.25">
      <c r="C16" s="228" t="s">
        <v>793</v>
      </c>
    </row>
    <row r="18" spans="3:3" x14ac:dyDescent="0.25">
      <c r="C18" s="228" t="s">
        <v>794</v>
      </c>
    </row>
    <row r="20" spans="3:3" x14ac:dyDescent="0.25">
      <c r="C20" s="228" t="s">
        <v>795</v>
      </c>
    </row>
    <row r="23" spans="3:3" x14ac:dyDescent="0.25">
      <c r="C23" s="229" t="s">
        <v>514</v>
      </c>
    </row>
    <row r="24" spans="3:3" ht="26.4" x14ac:dyDescent="0.25">
      <c r="C24" s="228" t="s">
        <v>809</v>
      </c>
    </row>
    <row r="27" spans="3:3" x14ac:dyDescent="0.25">
      <c r="C27" s="229" t="s">
        <v>810</v>
      </c>
    </row>
    <row r="28" spans="3:3" x14ac:dyDescent="0.25">
      <c r="C28" s="228" t="s">
        <v>811</v>
      </c>
    </row>
    <row r="31" spans="3:3" x14ac:dyDescent="0.25">
      <c r="C31" s="229" t="s">
        <v>812</v>
      </c>
    </row>
    <row r="32" spans="3:3" ht="26.4" x14ac:dyDescent="0.25">
      <c r="C32" s="228" t="s">
        <v>817</v>
      </c>
    </row>
    <row r="33" spans="2:3" x14ac:dyDescent="0.25">
      <c r="C33" s="228" t="s">
        <v>813</v>
      </c>
    </row>
    <row r="34" spans="2:3" ht="26.4" x14ac:dyDescent="0.25">
      <c r="C34" s="228" t="s">
        <v>818</v>
      </c>
    </row>
    <row r="35" spans="2:3" ht="26.4" x14ac:dyDescent="0.25">
      <c r="C35" s="228" t="s">
        <v>814</v>
      </c>
    </row>
    <row r="36" spans="2:3" x14ac:dyDescent="0.25">
      <c r="C36" s="228" t="s">
        <v>819</v>
      </c>
    </row>
    <row r="37" spans="2:3" ht="39.6" x14ac:dyDescent="0.25">
      <c r="C37" s="228" t="s">
        <v>820</v>
      </c>
    </row>
    <row r="38" spans="2:3" x14ac:dyDescent="0.25">
      <c r="C38" s="228" t="s">
        <v>825</v>
      </c>
    </row>
    <row r="39" spans="2:3" ht="26.4" x14ac:dyDescent="0.25">
      <c r="C39" s="228" t="s">
        <v>821</v>
      </c>
    </row>
    <row r="40" spans="2:3" ht="26.4" x14ac:dyDescent="0.25">
      <c r="C40" s="228" t="s">
        <v>815</v>
      </c>
    </row>
    <row r="41" spans="2:3" ht="26.4" x14ac:dyDescent="0.25">
      <c r="C41" s="228" t="s">
        <v>822</v>
      </c>
    </row>
    <row r="42" spans="2:3" ht="26.4" x14ac:dyDescent="0.25">
      <c r="C42" s="228" t="s">
        <v>823</v>
      </c>
    </row>
    <row r="43" spans="2:3" ht="39.6" x14ac:dyDescent="0.25">
      <c r="C43" s="228" t="s">
        <v>824</v>
      </c>
    </row>
    <row r="44" spans="2:3" ht="26.4" x14ac:dyDescent="0.25">
      <c r="C44" s="228" t="s">
        <v>826</v>
      </c>
    </row>
    <row r="45" spans="2:3" x14ac:dyDescent="0.25">
      <c r="C45" s="228" t="s">
        <v>827</v>
      </c>
    </row>
    <row r="46" spans="2:3" ht="26.4" x14ac:dyDescent="0.25">
      <c r="C46" s="228" t="s">
        <v>828</v>
      </c>
    </row>
    <row r="47" spans="2:3" ht="26.4" x14ac:dyDescent="0.25">
      <c r="C47" s="228" t="s">
        <v>829</v>
      </c>
    </row>
    <row r="48" spans="2:3" ht="26.4" x14ac:dyDescent="0.25">
      <c r="B48" s="114" t="s">
        <v>816</v>
      </c>
      <c r="C48" s="228" t="s">
        <v>830</v>
      </c>
    </row>
    <row r="49" spans="3:3" ht="26.4" x14ac:dyDescent="0.25">
      <c r="C49" s="228" t="s">
        <v>831</v>
      </c>
    </row>
    <row r="51" spans="3:3" x14ac:dyDescent="0.25">
      <c r="C51" s="229" t="s">
        <v>832</v>
      </c>
    </row>
    <row r="52" spans="3:3" ht="39.6" x14ac:dyDescent="0.25">
      <c r="C52" s="228" t="s">
        <v>833</v>
      </c>
    </row>
    <row r="53" spans="3:3" ht="26.4" x14ac:dyDescent="0.25">
      <c r="C53" s="228" t="s">
        <v>834</v>
      </c>
    </row>
    <row r="54" spans="3:3" ht="39.6" x14ac:dyDescent="0.25">
      <c r="C54" s="228" t="s">
        <v>835</v>
      </c>
    </row>
    <row r="55" spans="3:3" ht="52.8" x14ac:dyDescent="0.25">
      <c r="C55" s="228" t="s">
        <v>836</v>
      </c>
    </row>
    <row r="56" spans="3:3" ht="26.4" x14ac:dyDescent="0.25">
      <c r="C56" s="228" t="s">
        <v>837</v>
      </c>
    </row>
    <row r="59" spans="3:3" x14ac:dyDescent="0.25">
      <c r="C59" s="229" t="s">
        <v>321</v>
      </c>
    </row>
    <row r="60" spans="3:3" ht="26.4" x14ac:dyDescent="0.25">
      <c r="C60" s="228" t="s">
        <v>838</v>
      </c>
    </row>
    <row r="63" spans="3:3" x14ac:dyDescent="0.25">
      <c r="C63" s="229" t="s">
        <v>839</v>
      </c>
    </row>
    <row r="64" spans="3:3" ht="39.6" x14ac:dyDescent="0.25">
      <c r="C64" s="228" t="s">
        <v>840</v>
      </c>
    </row>
    <row r="66" spans="3:3" x14ac:dyDescent="0.25">
      <c r="C66" s="229" t="s">
        <v>402</v>
      </c>
    </row>
    <row r="67" spans="3:3" x14ac:dyDescent="0.25">
      <c r="C67" s="228" t="s">
        <v>851</v>
      </c>
    </row>
    <row r="68" spans="3:3" ht="26.4" x14ac:dyDescent="0.25">
      <c r="C68" s="228" t="s">
        <v>850</v>
      </c>
    </row>
    <row r="69" spans="3:3" ht="26.4" x14ac:dyDescent="0.25">
      <c r="C69" s="228" t="s">
        <v>849</v>
      </c>
    </row>
    <row r="71" spans="3:3" x14ac:dyDescent="0.25">
      <c r="C71" s="229" t="s">
        <v>337</v>
      </c>
    </row>
    <row r="72" spans="3:3" x14ac:dyDescent="0.25">
      <c r="C72" s="228" t="s">
        <v>929</v>
      </c>
    </row>
    <row r="73" spans="3:3" x14ac:dyDescent="0.25">
      <c r="C73" s="228" t="s">
        <v>841</v>
      </c>
    </row>
    <row r="74" spans="3:3" ht="26.4" x14ac:dyDescent="0.25">
      <c r="C74" s="228" t="s">
        <v>842</v>
      </c>
    </row>
    <row r="75" spans="3:3" x14ac:dyDescent="0.25">
      <c r="C75" s="228" t="s">
        <v>843</v>
      </c>
    </row>
    <row r="76" spans="3:3" x14ac:dyDescent="0.25">
      <c r="C76" s="228" t="s">
        <v>844</v>
      </c>
    </row>
    <row r="77" spans="3:3" x14ac:dyDescent="0.25">
      <c r="C77" s="228" t="s">
        <v>845</v>
      </c>
    </row>
    <row r="78" spans="3:3" x14ac:dyDescent="0.25">
      <c r="C78" s="228" t="s">
        <v>846</v>
      </c>
    </row>
    <row r="79" spans="3:3" x14ac:dyDescent="0.25">
      <c r="C79" s="228" t="s">
        <v>847</v>
      </c>
    </row>
    <row r="80" spans="3:3" x14ac:dyDescent="0.25">
      <c r="C80" s="228" t="s">
        <v>848</v>
      </c>
    </row>
    <row r="82" spans="1:3" x14ac:dyDescent="0.25">
      <c r="C82" s="229" t="s">
        <v>855</v>
      </c>
    </row>
    <row r="83" spans="1:3" ht="26.4" x14ac:dyDescent="0.25">
      <c r="C83" s="228" t="s">
        <v>856</v>
      </c>
    </row>
    <row r="84" spans="1:3" x14ac:dyDescent="0.25">
      <c r="C84" s="228" t="s">
        <v>857</v>
      </c>
    </row>
    <row r="87" spans="1:3" x14ac:dyDescent="0.25">
      <c r="C87" s="229" t="s">
        <v>852</v>
      </c>
    </row>
    <row r="88" spans="1:3" x14ac:dyDescent="0.25">
      <c r="C88" s="228" t="s">
        <v>811</v>
      </c>
    </row>
    <row r="90" spans="1:3" x14ac:dyDescent="0.25">
      <c r="C90" s="229" t="s">
        <v>516</v>
      </c>
    </row>
    <row r="91" spans="1:3" x14ac:dyDescent="0.25">
      <c r="C91" s="228" t="s">
        <v>853</v>
      </c>
    </row>
    <row r="93" spans="1:3" x14ac:dyDescent="0.25">
      <c r="C93" s="229" t="s">
        <v>860</v>
      </c>
    </row>
    <row r="94" spans="1:3" ht="39.6" x14ac:dyDescent="0.25">
      <c r="C94" s="230" t="s">
        <v>854</v>
      </c>
    </row>
    <row r="95" spans="1:3" x14ac:dyDescent="0.25">
      <c r="C95" s="228" t="s">
        <v>858</v>
      </c>
    </row>
    <row r="96" spans="1:3" ht="26.4" x14ac:dyDescent="0.25">
      <c r="A96" s="230"/>
      <c r="C96" s="228" t="s">
        <v>859</v>
      </c>
    </row>
    <row r="100" spans="2:7" x14ac:dyDescent="0.25">
      <c r="D100" s="115"/>
      <c r="E100" s="115"/>
      <c r="F100" s="115"/>
      <c r="G100" s="115"/>
    </row>
    <row r="101" spans="2:7" x14ac:dyDescent="0.25">
      <c r="B101" s="115"/>
    </row>
  </sheetData>
  <pageMargins left="0.7" right="0.7" top="0.75" bottom="0.75" header="0.3" footer="0.3"/>
  <pageSetup paperSize="5"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0"/>
  <sheetViews>
    <sheetView zoomScaleNormal="100" workbookViewId="0">
      <pane ySplit="1" topLeftCell="A2" activePane="bottomLeft" state="frozen"/>
      <selection pane="bottomLeft" activeCell="B5" sqref="B5"/>
    </sheetView>
  </sheetViews>
  <sheetFormatPr defaultColWidth="8.88671875" defaultRowHeight="14.4" x14ac:dyDescent="0.3"/>
  <cols>
    <col min="1" max="1" width="6.33203125" style="4" customWidth="1"/>
    <col min="2" max="2" width="37" style="4" customWidth="1"/>
    <col min="3" max="3" width="15.109375" style="21" hidden="1" customWidth="1"/>
    <col min="4" max="4" width="14.5546875" style="21" hidden="1" customWidth="1"/>
    <col min="5" max="5" width="14.109375" style="21" hidden="1" customWidth="1"/>
    <col min="6" max="6" width="17.5546875" style="21" hidden="1" customWidth="1"/>
    <col min="7" max="7" width="16.77734375" style="21" customWidth="1"/>
    <col min="8" max="8" width="14.6640625" style="4" bestFit="1" customWidth="1"/>
    <col min="9" max="9" width="16.77734375" style="61" customWidth="1"/>
    <col min="10" max="10" width="14.6640625" style="4" bestFit="1" customWidth="1"/>
    <col min="11" max="11" width="16.77734375" style="61" customWidth="1"/>
    <col min="12" max="12" width="63.5546875" style="4" customWidth="1"/>
    <col min="13" max="16384" width="8.88671875" style="4"/>
  </cols>
  <sheetData>
    <row r="1" spans="1:11" s="8" customFormat="1" ht="58.2" thickBot="1" x14ac:dyDescent="0.35">
      <c r="A1" s="70" t="s">
        <v>0</v>
      </c>
      <c r="B1" s="73" t="s">
        <v>1</v>
      </c>
      <c r="C1" s="74" t="s">
        <v>2</v>
      </c>
      <c r="D1" s="74" t="s">
        <v>697</v>
      </c>
      <c r="E1" s="74" t="s">
        <v>698</v>
      </c>
      <c r="F1" s="74" t="s">
        <v>3</v>
      </c>
      <c r="G1" s="126" t="s">
        <v>762</v>
      </c>
      <c r="H1" s="96" t="s">
        <v>772</v>
      </c>
      <c r="I1" s="127" t="s">
        <v>729</v>
      </c>
      <c r="J1" s="96" t="s">
        <v>772</v>
      </c>
      <c r="K1" s="125" t="s">
        <v>770</v>
      </c>
    </row>
    <row r="2" spans="1:11" x14ac:dyDescent="0.3">
      <c r="A2" s="8">
        <v>1</v>
      </c>
      <c r="B2" s="82" t="s">
        <v>689</v>
      </c>
      <c r="C2" s="71">
        <v>1102471.9099999999</v>
      </c>
      <c r="D2" s="71">
        <v>1111576.55</v>
      </c>
      <c r="E2" s="71">
        <f>SUM(D2/11)*12</f>
        <v>1212628.9636363636</v>
      </c>
      <c r="F2" s="71">
        <v>1085323</v>
      </c>
      <c r="G2" s="71">
        <v>1400000</v>
      </c>
      <c r="H2" s="86"/>
      <c r="I2" s="76">
        <v>1400000</v>
      </c>
      <c r="J2" s="86"/>
      <c r="K2" s="76">
        <f>I2-G2</f>
        <v>0</v>
      </c>
    </row>
    <row r="3" spans="1:11" x14ac:dyDescent="0.3">
      <c r="A3" s="8">
        <v>2</v>
      </c>
      <c r="B3" s="35" t="s">
        <v>4</v>
      </c>
      <c r="C3" s="32">
        <v>3535.65</v>
      </c>
      <c r="D3" s="32">
        <v>3557.26</v>
      </c>
      <c r="E3" s="32">
        <f>SUM(D3/11)*12</f>
        <v>3880.647272727273</v>
      </c>
      <c r="F3" s="32">
        <v>2920</v>
      </c>
      <c r="G3" s="30">
        <v>20000</v>
      </c>
      <c r="H3" s="86"/>
      <c r="I3" s="77">
        <f t="shared" ref="I3:I29" si="0">E3</f>
        <v>3880.647272727273</v>
      </c>
      <c r="J3" s="86"/>
      <c r="K3" s="77">
        <f t="shared" ref="K3:K66" si="1">I3-G3</f>
        <v>-16119.352727272726</v>
      </c>
    </row>
    <row r="4" spans="1:11" x14ac:dyDescent="0.3">
      <c r="A4" s="8">
        <v>3</v>
      </c>
      <c r="B4" s="35" t="s">
        <v>699</v>
      </c>
      <c r="C4" s="32">
        <v>39776.11</v>
      </c>
      <c r="D4" s="32">
        <v>12774.83</v>
      </c>
      <c r="E4" s="32">
        <f t="shared" ref="E4:E67" si="2">SUM(D4/11)*12</f>
        <v>13936.178181818181</v>
      </c>
      <c r="F4" s="32">
        <v>20030</v>
      </c>
      <c r="G4" s="32">
        <v>36000</v>
      </c>
      <c r="H4" s="86"/>
      <c r="I4" s="77">
        <f t="shared" si="0"/>
        <v>13936.178181818181</v>
      </c>
      <c r="J4" s="86"/>
      <c r="K4" s="77">
        <f t="shared" si="1"/>
        <v>-22063.821818181819</v>
      </c>
    </row>
    <row r="5" spans="1:11" x14ac:dyDescent="0.3">
      <c r="A5" s="8">
        <v>4</v>
      </c>
      <c r="B5" s="35" t="s">
        <v>5</v>
      </c>
      <c r="C5" s="32">
        <v>30339.74</v>
      </c>
      <c r="D5" s="62">
        <v>64503.05</v>
      </c>
      <c r="E5" s="134">
        <f>SUM(D5/11)*12</f>
        <v>70366.963636363638</v>
      </c>
      <c r="F5" s="32">
        <v>32000</v>
      </c>
      <c r="G5" s="32">
        <v>33000</v>
      </c>
      <c r="H5" s="86"/>
      <c r="I5" s="77">
        <f t="shared" si="0"/>
        <v>70366.963636363638</v>
      </c>
      <c r="J5" s="86"/>
      <c r="K5" s="77">
        <f t="shared" si="1"/>
        <v>37366.963636363638</v>
      </c>
    </row>
    <row r="6" spans="1:11" x14ac:dyDescent="0.3">
      <c r="A6" s="8">
        <v>5</v>
      </c>
      <c r="B6" s="35" t="s">
        <v>700</v>
      </c>
      <c r="C6" s="32">
        <v>10674114.060000001</v>
      </c>
      <c r="D6" s="32">
        <v>10591890.539999999</v>
      </c>
      <c r="E6" s="32">
        <f t="shared" si="2"/>
        <v>11554789.68</v>
      </c>
      <c r="F6" s="32">
        <v>10983000</v>
      </c>
      <c r="G6" s="30">
        <v>11500000</v>
      </c>
      <c r="H6" s="86"/>
      <c r="I6" s="77">
        <f t="shared" si="0"/>
        <v>11554789.68</v>
      </c>
      <c r="J6" s="86"/>
      <c r="K6" s="77">
        <f t="shared" si="1"/>
        <v>54789.679999999702</v>
      </c>
    </row>
    <row r="7" spans="1:11" x14ac:dyDescent="0.3">
      <c r="A7" s="8">
        <v>6</v>
      </c>
      <c r="B7" s="35" t="s">
        <v>7</v>
      </c>
      <c r="C7" s="32">
        <v>1334264.21</v>
      </c>
      <c r="D7" s="32">
        <v>1323990.17</v>
      </c>
      <c r="E7" s="32">
        <f t="shared" si="2"/>
        <v>1444352.9127272726</v>
      </c>
      <c r="F7" s="32">
        <v>1440000</v>
      </c>
      <c r="G7" s="32">
        <v>1500000</v>
      </c>
      <c r="H7" s="86"/>
      <c r="I7" s="77">
        <f t="shared" si="0"/>
        <v>1444352.9127272726</v>
      </c>
      <c r="J7" s="86"/>
      <c r="K7" s="77">
        <f t="shared" si="1"/>
        <v>-55647.087272727396</v>
      </c>
    </row>
    <row r="8" spans="1:11" x14ac:dyDescent="0.3">
      <c r="A8" s="8">
        <v>7</v>
      </c>
      <c r="B8" s="35" t="s">
        <v>8</v>
      </c>
      <c r="C8" s="32">
        <v>153242.44</v>
      </c>
      <c r="D8" s="32">
        <v>121732.25</v>
      </c>
      <c r="E8" s="32">
        <f t="shared" si="2"/>
        <v>132798.81818181818</v>
      </c>
      <c r="F8" s="32">
        <v>152325</v>
      </c>
      <c r="G8" s="32">
        <v>125000</v>
      </c>
      <c r="H8" s="86"/>
      <c r="I8" s="77">
        <f t="shared" si="0"/>
        <v>132798.81818181818</v>
      </c>
      <c r="J8" s="86"/>
      <c r="K8" s="77">
        <f t="shared" si="1"/>
        <v>7798.8181818181765</v>
      </c>
    </row>
    <row r="9" spans="1:11" x14ac:dyDescent="0.3">
      <c r="A9" s="8">
        <v>8</v>
      </c>
      <c r="B9" s="35" t="s">
        <v>9</v>
      </c>
      <c r="C9" s="32">
        <v>-12288.83</v>
      </c>
      <c r="D9" s="32">
        <v>-8302.5</v>
      </c>
      <c r="E9" s="32">
        <f t="shared" si="2"/>
        <v>-9057.2727272727279</v>
      </c>
      <c r="F9" s="32">
        <v>-12552</v>
      </c>
      <c r="G9" s="32"/>
      <c r="H9" s="86"/>
      <c r="I9" s="77">
        <f t="shared" si="0"/>
        <v>-9057.2727272727279</v>
      </c>
      <c r="J9" s="86"/>
      <c r="K9" s="77">
        <f t="shared" si="1"/>
        <v>-9057.2727272727279</v>
      </c>
    </row>
    <row r="10" spans="1:11" x14ac:dyDescent="0.3">
      <c r="A10" s="8">
        <v>9</v>
      </c>
      <c r="B10" s="35" t="s">
        <v>10</v>
      </c>
      <c r="C10" s="32">
        <v>140559.85999999999</v>
      </c>
      <c r="D10" s="32">
        <v>152888.18</v>
      </c>
      <c r="E10" s="32">
        <f t="shared" si="2"/>
        <v>166787.10545454544</v>
      </c>
      <c r="F10" s="30">
        <v>160000</v>
      </c>
      <c r="G10" s="32">
        <v>150000</v>
      </c>
      <c r="H10" s="86"/>
      <c r="I10" s="77">
        <f t="shared" si="0"/>
        <v>166787.10545454544</v>
      </c>
      <c r="J10" s="86"/>
      <c r="K10" s="77">
        <f t="shared" si="1"/>
        <v>16787.105454545439</v>
      </c>
    </row>
    <row r="11" spans="1:11" x14ac:dyDescent="0.3">
      <c r="A11" s="8">
        <v>10</v>
      </c>
      <c r="B11" s="35" t="s">
        <v>11</v>
      </c>
      <c r="C11" s="32">
        <v>77185.41</v>
      </c>
      <c r="D11" s="32">
        <v>26455.03</v>
      </c>
      <c r="E11" s="32">
        <f t="shared" si="2"/>
        <v>28860.032727272723</v>
      </c>
      <c r="F11" s="32">
        <v>88900</v>
      </c>
      <c r="G11" s="32">
        <v>90000</v>
      </c>
      <c r="H11" s="86"/>
      <c r="I11" s="77">
        <f t="shared" si="0"/>
        <v>28860.032727272723</v>
      </c>
      <c r="J11" s="86"/>
      <c r="K11" s="77">
        <f t="shared" si="1"/>
        <v>-61139.967272727277</v>
      </c>
    </row>
    <row r="12" spans="1:11" x14ac:dyDescent="0.3">
      <c r="A12" s="8">
        <v>11</v>
      </c>
      <c r="B12" s="35" t="s">
        <v>670</v>
      </c>
      <c r="C12" s="32">
        <v>626082.98</v>
      </c>
      <c r="D12" s="32">
        <v>589560.07999999996</v>
      </c>
      <c r="E12" s="32">
        <f t="shared" si="2"/>
        <v>643156.45090909081</v>
      </c>
      <c r="F12" s="32">
        <v>603095</v>
      </c>
      <c r="G12" s="32">
        <v>650000</v>
      </c>
      <c r="H12" s="86"/>
      <c r="I12" s="77">
        <f t="shared" si="0"/>
        <v>643156.45090909081</v>
      </c>
      <c r="J12" s="86"/>
      <c r="K12" s="77">
        <f t="shared" si="1"/>
        <v>-6843.5490909091895</v>
      </c>
    </row>
    <row r="13" spans="1:11" x14ac:dyDescent="0.3">
      <c r="A13" s="8">
        <v>12</v>
      </c>
      <c r="B13" s="35" t="s">
        <v>12</v>
      </c>
      <c r="C13" s="32">
        <v>164222.28</v>
      </c>
      <c r="D13" s="32">
        <v>107108.75</v>
      </c>
      <c r="E13" s="32">
        <f t="shared" si="2"/>
        <v>116845.90909090909</v>
      </c>
      <c r="F13" s="30">
        <v>161600</v>
      </c>
      <c r="G13" s="30">
        <v>181000</v>
      </c>
      <c r="H13" s="86"/>
      <c r="I13" s="77">
        <f t="shared" si="0"/>
        <v>116845.90909090909</v>
      </c>
      <c r="J13" s="86"/>
      <c r="K13" s="77">
        <f t="shared" si="1"/>
        <v>-64154.090909090912</v>
      </c>
    </row>
    <row r="14" spans="1:11" x14ac:dyDescent="0.3">
      <c r="A14" s="8">
        <v>13</v>
      </c>
      <c r="B14" s="35" t="s">
        <v>701</v>
      </c>
      <c r="C14" s="32">
        <v>11129.52</v>
      </c>
      <c r="D14" s="32">
        <v>24924.799999999999</v>
      </c>
      <c r="E14" s="32">
        <f t="shared" si="2"/>
        <v>27190.69090909091</v>
      </c>
      <c r="F14" s="32">
        <v>12099</v>
      </c>
      <c r="G14" s="32">
        <v>30000</v>
      </c>
      <c r="H14" s="86"/>
      <c r="I14" s="77">
        <f t="shared" si="0"/>
        <v>27190.69090909091</v>
      </c>
      <c r="J14" s="86"/>
      <c r="K14" s="77">
        <f t="shared" si="1"/>
        <v>-2809.3090909090897</v>
      </c>
    </row>
    <row r="15" spans="1:11" x14ac:dyDescent="0.3">
      <c r="A15" s="8">
        <v>14</v>
      </c>
      <c r="B15" s="35" t="s">
        <v>13</v>
      </c>
      <c r="C15" s="32">
        <v>65143.11</v>
      </c>
      <c r="D15" s="32">
        <v>76812.259999999995</v>
      </c>
      <c r="E15" s="32">
        <f t="shared" si="2"/>
        <v>83795.192727272719</v>
      </c>
      <c r="F15" s="32">
        <v>77616</v>
      </c>
      <c r="G15" s="32">
        <v>86930</v>
      </c>
      <c r="H15" s="86"/>
      <c r="I15" s="77">
        <f t="shared" si="0"/>
        <v>83795.192727272719</v>
      </c>
      <c r="J15" s="86"/>
      <c r="K15" s="77">
        <f t="shared" si="1"/>
        <v>-3134.8072727272811</v>
      </c>
    </row>
    <row r="16" spans="1:11" x14ac:dyDescent="0.3">
      <c r="A16" s="8">
        <v>15</v>
      </c>
      <c r="B16" s="35" t="s">
        <v>671</v>
      </c>
      <c r="C16" s="32">
        <v>109322.32</v>
      </c>
      <c r="D16" s="32">
        <v>343453.53</v>
      </c>
      <c r="E16" s="32">
        <f t="shared" si="2"/>
        <v>374676.57818181819</v>
      </c>
      <c r="F16" s="32">
        <v>205000</v>
      </c>
      <c r="G16" s="32">
        <v>350000</v>
      </c>
      <c r="H16" s="86"/>
      <c r="I16" s="77">
        <f t="shared" si="0"/>
        <v>374676.57818181819</v>
      </c>
      <c r="J16" s="86"/>
      <c r="K16" s="77">
        <f t="shared" si="1"/>
        <v>24676.578181818186</v>
      </c>
    </row>
    <row r="17" spans="1:11" x14ac:dyDescent="0.3">
      <c r="A17" s="8">
        <v>16</v>
      </c>
      <c r="B17" s="35" t="s">
        <v>14</v>
      </c>
      <c r="C17" s="32">
        <v>4559.3</v>
      </c>
      <c r="D17" s="62">
        <v>4306.1899999999996</v>
      </c>
      <c r="E17" s="62">
        <f t="shared" si="2"/>
        <v>4697.6618181818176</v>
      </c>
      <c r="F17" s="32">
        <v>3500</v>
      </c>
      <c r="G17" s="32">
        <v>5000</v>
      </c>
      <c r="H17" s="86"/>
      <c r="I17" s="77">
        <f t="shared" si="0"/>
        <v>4697.6618181818176</v>
      </c>
      <c r="J17" s="86"/>
      <c r="K17" s="77">
        <f t="shared" si="1"/>
        <v>-302.33818181818242</v>
      </c>
    </row>
    <row r="18" spans="1:11" x14ac:dyDescent="0.3">
      <c r="A18" s="8">
        <v>17</v>
      </c>
      <c r="B18" s="35" t="s">
        <v>15</v>
      </c>
      <c r="C18" s="32">
        <v>491.49</v>
      </c>
      <c r="D18" s="32">
        <v>764</v>
      </c>
      <c r="E18" s="32">
        <f t="shared" si="2"/>
        <v>833.4545454545455</v>
      </c>
      <c r="F18" s="32">
        <v>520</v>
      </c>
      <c r="G18" s="32">
        <v>5000</v>
      </c>
      <c r="H18" s="86"/>
      <c r="I18" s="77">
        <f t="shared" si="0"/>
        <v>833.4545454545455</v>
      </c>
      <c r="J18" s="86"/>
      <c r="K18" s="77">
        <f t="shared" si="1"/>
        <v>-4166.545454545454</v>
      </c>
    </row>
    <row r="19" spans="1:11" x14ac:dyDescent="0.3">
      <c r="A19" s="8">
        <v>18</v>
      </c>
      <c r="B19" s="48" t="s">
        <v>730</v>
      </c>
      <c r="C19" s="49" t="s">
        <v>6</v>
      </c>
      <c r="D19" s="50">
        <v>430</v>
      </c>
      <c r="E19" s="50">
        <f t="shared" si="2"/>
        <v>469.09090909090912</v>
      </c>
      <c r="F19" s="51"/>
      <c r="G19" s="32"/>
      <c r="H19" s="86"/>
      <c r="I19" s="77">
        <f t="shared" si="0"/>
        <v>469.09090909090912</v>
      </c>
      <c r="J19" s="86"/>
      <c r="K19" s="77">
        <f t="shared" si="1"/>
        <v>469.09090909090912</v>
      </c>
    </row>
    <row r="20" spans="1:11" x14ac:dyDescent="0.3">
      <c r="A20" s="8">
        <v>19</v>
      </c>
      <c r="B20" s="35" t="s">
        <v>16</v>
      </c>
      <c r="C20" s="32">
        <v>2562788.46</v>
      </c>
      <c r="D20" s="32">
        <v>2410798.0099999998</v>
      </c>
      <c r="E20" s="32">
        <f t="shared" si="2"/>
        <v>2629961.4654545453</v>
      </c>
      <c r="F20" s="30">
        <v>2260000</v>
      </c>
      <c r="G20" s="32">
        <v>2400000</v>
      </c>
      <c r="H20" s="86"/>
      <c r="I20" s="77">
        <f t="shared" si="0"/>
        <v>2629961.4654545453</v>
      </c>
      <c r="J20" s="86"/>
      <c r="K20" s="77">
        <f t="shared" si="1"/>
        <v>229961.46545454534</v>
      </c>
    </row>
    <row r="21" spans="1:11" x14ac:dyDescent="0.3">
      <c r="A21" s="8">
        <v>20</v>
      </c>
      <c r="B21" s="35" t="s">
        <v>17</v>
      </c>
      <c r="C21" s="32">
        <v>34593.94</v>
      </c>
      <c r="D21" s="32">
        <v>28042</v>
      </c>
      <c r="E21" s="32">
        <f t="shared" si="2"/>
        <v>30591.272727272728</v>
      </c>
      <c r="F21" s="32">
        <v>43651</v>
      </c>
      <c r="G21" s="32">
        <v>56000</v>
      </c>
      <c r="H21" s="86"/>
      <c r="I21" s="77">
        <f t="shared" si="0"/>
        <v>30591.272727272728</v>
      </c>
      <c r="J21" s="86"/>
      <c r="K21" s="77">
        <f t="shared" si="1"/>
        <v>-25408.727272727272</v>
      </c>
    </row>
    <row r="22" spans="1:11" x14ac:dyDescent="0.3">
      <c r="A22" s="8">
        <v>21</v>
      </c>
      <c r="B22" s="35" t="s">
        <v>18</v>
      </c>
      <c r="C22" s="32">
        <v>70</v>
      </c>
      <c r="D22" s="32">
        <v>30</v>
      </c>
      <c r="E22" s="32">
        <f t="shared" si="2"/>
        <v>32.727272727272727</v>
      </c>
      <c r="F22" s="32">
        <v>130</v>
      </c>
      <c r="G22" s="32">
        <v>250</v>
      </c>
      <c r="H22" s="86"/>
      <c r="I22" s="77">
        <f t="shared" si="0"/>
        <v>32.727272727272727</v>
      </c>
      <c r="J22" s="86"/>
      <c r="K22" s="77">
        <f t="shared" si="1"/>
        <v>-217.27272727272728</v>
      </c>
    </row>
    <row r="23" spans="1:11" x14ac:dyDescent="0.3">
      <c r="A23" s="8">
        <v>22</v>
      </c>
      <c r="B23" s="11" t="s">
        <v>19</v>
      </c>
      <c r="C23" s="32">
        <v>25</v>
      </c>
      <c r="D23" s="62">
        <v>200</v>
      </c>
      <c r="E23" s="62">
        <f t="shared" si="2"/>
        <v>218.18181818181819</v>
      </c>
      <c r="F23" s="30">
        <v>200</v>
      </c>
      <c r="G23" s="32">
        <v>250</v>
      </c>
      <c r="H23" s="86"/>
      <c r="I23" s="77">
        <f t="shared" si="0"/>
        <v>218.18181818181819</v>
      </c>
      <c r="J23" s="86"/>
      <c r="K23" s="77">
        <f t="shared" si="1"/>
        <v>-31.818181818181813</v>
      </c>
    </row>
    <row r="24" spans="1:11" x14ac:dyDescent="0.3">
      <c r="A24" s="8">
        <v>23</v>
      </c>
      <c r="B24" s="35" t="s">
        <v>20</v>
      </c>
      <c r="C24" s="52" t="s">
        <v>6</v>
      </c>
      <c r="D24" s="32">
        <v>3250</v>
      </c>
      <c r="E24" s="62">
        <f t="shared" si="2"/>
        <v>3545.454545454545</v>
      </c>
      <c r="F24" s="32">
        <v>3250</v>
      </c>
      <c r="G24" s="32">
        <v>5000</v>
      </c>
      <c r="H24" s="86"/>
      <c r="I24" s="77">
        <f t="shared" si="0"/>
        <v>3545.454545454545</v>
      </c>
      <c r="J24" s="86"/>
      <c r="K24" s="77">
        <f t="shared" si="1"/>
        <v>-1454.545454545455</v>
      </c>
    </row>
    <row r="25" spans="1:11" x14ac:dyDescent="0.3">
      <c r="A25" s="8">
        <v>24</v>
      </c>
      <c r="B25" s="35" t="s">
        <v>21</v>
      </c>
      <c r="C25" s="52" t="s">
        <v>6</v>
      </c>
      <c r="D25" s="32">
        <v>40</v>
      </c>
      <c r="E25" s="32">
        <f t="shared" si="2"/>
        <v>43.636363636363633</v>
      </c>
      <c r="F25" s="30">
        <v>100</v>
      </c>
      <c r="G25" s="32">
        <v>250</v>
      </c>
      <c r="H25" s="86"/>
      <c r="I25" s="77">
        <f t="shared" si="0"/>
        <v>43.636363636363633</v>
      </c>
      <c r="J25" s="86"/>
      <c r="K25" s="77">
        <f t="shared" si="1"/>
        <v>-206.36363636363637</v>
      </c>
    </row>
    <row r="26" spans="1:11" x14ac:dyDescent="0.3">
      <c r="A26" s="8">
        <v>25</v>
      </c>
      <c r="B26" s="35" t="s">
        <v>22</v>
      </c>
      <c r="C26" s="32">
        <v>225</v>
      </c>
      <c r="D26" s="32">
        <v>560</v>
      </c>
      <c r="E26" s="32">
        <f t="shared" si="2"/>
        <v>610.90909090909088</v>
      </c>
      <c r="F26" s="30">
        <v>1000</v>
      </c>
      <c r="G26" s="32">
        <v>1250</v>
      </c>
      <c r="H26" s="86"/>
      <c r="I26" s="77">
        <f t="shared" si="0"/>
        <v>610.90909090909088</v>
      </c>
      <c r="J26" s="86"/>
      <c r="K26" s="77">
        <f t="shared" si="1"/>
        <v>-639.09090909090912</v>
      </c>
    </row>
    <row r="27" spans="1:11" x14ac:dyDescent="0.3">
      <c r="A27" s="8">
        <v>26</v>
      </c>
      <c r="B27" s="35" t="s">
        <v>23</v>
      </c>
      <c r="C27" s="32">
        <v>55</v>
      </c>
      <c r="D27" s="32">
        <v>45</v>
      </c>
      <c r="E27" s="32">
        <f t="shared" si="2"/>
        <v>49.090909090909093</v>
      </c>
      <c r="F27" s="50">
        <v>60</v>
      </c>
      <c r="G27" s="32">
        <v>250</v>
      </c>
      <c r="H27" s="86"/>
      <c r="I27" s="77">
        <f t="shared" si="0"/>
        <v>49.090909090909093</v>
      </c>
      <c r="J27" s="86"/>
      <c r="K27" s="77">
        <f t="shared" si="1"/>
        <v>-200.90909090909091</v>
      </c>
    </row>
    <row r="28" spans="1:11" x14ac:dyDescent="0.3">
      <c r="A28" s="8">
        <v>27</v>
      </c>
      <c r="B28" s="35" t="s">
        <v>24</v>
      </c>
      <c r="C28" s="32">
        <v>50</v>
      </c>
      <c r="D28" s="32">
        <v>50</v>
      </c>
      <c r="E28" s="32">
        <f t="shared" si="2"/>
        <v>54.545454545454547</v>
      </c>
      <c r="F28" s="32">
        <v>50</v>
      </c>
      <c r="G28" s="32">
        <v>250</v>
      </c>
      <c r="H28" s="86"/>
      <c r="I28" s="77">
        <f t="shared" si="0"/>
        <v>54.545454545454547</v>
      </c>
      <c r="J28" s="86"/>
      <c r="K28" s="77">
        <f t="shared" si="1"/>
        <v>-195.45454545454544</v>
      </c>
    </row>
    <row r="29" spans="1:11" x14ac:dyDescent="0.3">
      <c r="A29" s="8">
        <v>28</v>
      </c>
      <c r="B29" s="35" t="s">
        <v>25</v>
      </c>
      <c r="C29" s="32">
        <v>6285.36</v>
      </c>
      <c r="D29" s="30">
        <v>110</v>
      </c>
      <c r="E29" s="30">
        <f t="shared" si="2"/>
        <v>120</v>
      </c>
      <c r="F29" s="32">
        <v>320</v>
      </c>
      <c r="G29" s="53"/>
      <c r="H29" s="86"/>
      <c r="I29" s="77">
        <f t="shared" si="0"/>
        <v>120</v>
      </c>
      <c r="J29" s="86"/>
      <c r="K29" s="77">
        <f t="shared" si="1"/>
        <v>120</v>
      </c>
    </row>
    <row r="30" spans="1:11" x14ac:dyDescent="0.3">
      <c r="A30" s="8">
        <v>29</v>
      </c>
      <c r="B30" s="11" t="s">
        <v>731</v>
      </c>
      <c r="C30" s="52" t="s">
        <v>6</v>
      </c>
      <c r="D30" s="62"/>
      <c r="E30" s="62">
        <f t="shared" si="2"/>
        <v>0</v>
      </c>
      <c r="F30" s="47"/>
      <c r="G30" s="32"/>
      <c r="H30" s="86"/>
      <c r="I30" s="77">
        <v>0</v>
      </c>
      <c r="J30" s="86"/>
      <c r="K30" s="77">
        <f t="shared" si="1"/>
        <v>0</v>
      </c>
    </row>
    <row r="31" spans="1:11" x14ac:dyDescent="0.3">
      <c r="A31" s="8">
        <v>30</v>
      </c>
      <c r="B31" s="35" t="s">
        <v>26</v>
      </c>
      <c r="C31" s="32">
        <v>450</v>
      </c>
      <c r="D31" s="32">
        <v>3746</v>
      </c>
      <c r="E31" s="32">
        <f t="shared" si="2"/>
        <v>4086.545454545455</v>
      </c>
      <c r="F31" s="32">
        <v>975</v>
      </c>
      <c r="G31" s="32">
        <v>3000</v>
      </c>
      <c r="H31" s="86"/>
      <c r="I31" s="77">
        <f t="shared" ref="I31:I60" si="3">E31</f>
        <v>4086.545454545455</v>
      </c>
      <c r="J31" s="86"/>
      <c r="K31" s="77">
        <f t="shared" si="1"/>
        <v>1086.545454545455</v>
      </c>
    </row>
    <row r="32" spans="1:11" x14ac:dyDescent="0.3">
      <c r="A32" s="8">
        <v>31</v>
      </c>
      <c r="B32" s="35" t="s">
        <v>27</v>
      </c>
      <c r="C32" s="32">
        <v>11360</v>
      </c>
      <c r="D32" s="32">
        <v>8573.5</v>
      </c>
      <c r="E32" s="32">
        <f t="shared" si="2"/>
        <v>9352.9090909090901</v>
      </c>
      <c r="F32" s="32">
        <v>3000</v>
      </c>
      <c r="G32" s="30">
        <v>18000</v>
      </c>
      <c r="H32" s="86"/>
      <c r="I32" s="77">
        <f t="shared" si="3"/>
        <v>9352.9090909090901</v>
      </c>
      <c r="J32" s="86"/>
      <c r="K32" s="77">
        <f t="shared" si="1"/>
        <v>-8647.0909090909099</v>
      </c>
    </row>
    <row r="33" spans="1:11" x14ac:dyDescent="0.3">
      <c r="A33" s="8">
        <v>32</v>
      </c>
      <c r="B33" s="11" t="s">
        <v>702</v>
      </c>
      <c r="C33" s="52" t="s">
        <v>6</v>
      </c>
      <c r="D33" s="30">
        <v>500</v>
      </c>
      <c r="E33" s="30">
        <f t="shared" si="2"/>
        <v>545.4545454545455</v>
      </c>
      <c r="F33" s="30">
        <v>750</v>
      </c>
      <c r="G33" s="30">
        <v>1000</v>
      </c>
      <c r="H33" s="86"/>
      <c r="I33" s="77">
        <f t="shared" si="3"/>
        <v>545.4545454545455</v>
      </c>
      <c r="J33" s="86"/>
      <c r="K33" s="77">
        <f t="shared" si="1"/>
        <v>-454.5454545454545</v>
      </c>
    </row>
    <row r="34" spans="1:11" x14ac:dyDescent="0.3">
      <c r="A34" s="8">
        <v>33</v>
      </c>
      <c r="B34" s="48" t="s">
        <v>28</v>
      </c>
      <c r="C34" s="49" t="s">
        <v>6</v>
      </c>
      <c r="D34" s="32"/>
      <c r="E34" s="32">
        <f t="shared" si="2"/>
        <v>0</v>
      </c>
      <c r="F34" s="51"/>
      <c r="G34" s="32"/>
      <c r="H34" s="86"/>
      <c r="I34" s="77">
        <f t="shared" si="3"/>
        <v>0</v>
      </c>
      <c r="J34" s="86"/>
      <c r="K34" s="77">
        <f t="shared" si="1"/>
        <v>0</v>
      </c>
    </row>
    <row r="35" spans="1:11" x14ac:dyDescent="0.3">
      <c r="A35" s="8">
        <v>34</v>
      </c>
      <c r="B35" s="35" t="s">
        <v>29</v>
      </c>
      <c r="C35" s="32">
        <v>633.5</v>
      </c>
      <c r="D35" s="32"/>
      <c r="E35" s="32">
        <f t="shared" si="2"/>
        <v>0</v>
      </c>
      <c r="F35" s="47"/>
      <c r="G35" s="30">
        <v>6000</v>
      </c>
      <c r="H35" s="86"/>
      <c r="I35" s="77">
        <f t="shared" si="3"/>
        <v>0</v>
      </c>
      <c r="J35" s="86"/>
      <c r="K35" s="77">
        <f t="shared" si="1"/>
        <v>-6000</v>
      </c>
    </row>
    <row r="36" spans="1:11" x14ac:dyDescent="0.3">
      <c r="A36" s="8">
        <v>35</v>
      </c>
      <c r="B36" s="35" t="s">
        <v>703</v>
      </c>
      <c r="C36" s="32">
        <v>3250</v>
      </c>
      <c r="D36" s="32">
        <v>3725</v>
      </c>
      <c r="E36" s="32">
        <f t="shared" si="2"/>
        <v>4063.6363636363635</v>
      </c>
      <c r="F36" s="32">
        <v>3000</v>
      </c>
      <c r="G36" s="30">
        <v>10000</v>
      </c>
      <c r="H36" s="86"/>
      <c r="I36" s="77">
        <f t="shared" si="3"/>
        <v>4063.6363636363635</v>
      </c>
      <c r="J36" s="86"/>
      <c r="K36" s="77">
        <f t="shared" si="1"/>
        <v>-5936.363636363636</v>
      </c>
    </row>
    <row r="37" spans="1:11" x14ac:dyDescent="0.3">
      <c r="A37" s="8">
        <v>36</v>
      </c>
      <c r="B37" s="35" t="s">
        <v>30</v>
      </c>
      <c r="C37" s="52" t="s">
        <v>6</v>
      </c>
      <c r="D37" s="62">
        <v>0</v>
      </c>
      <c r="E37" s="62">
        <f t="shared" si="2"/>
        <v>0</v>
      </c>
      <c r="F37" s="32">
        <v>1500</v>
      </c>
      <c r="G37" s="32">
        <v>5000</v>
      </c>
      <c r="H37" s="86"/>
      <c r="I37" s="77">
        <f t="shared" si="3"/>
        <v>0</v>
      </c>
      <c r="J37" s="86"/>
      <c r="K37" s="77">
        <f t="shared" si="1"/>
        <v>-5000</v>
      </c>
    </row>
    <row r="38" spans="1:11" x14ac:dyDescent="0.3">
      <c r="A38" s="8">
        <v>37</v>
      </c>
      <c r="B38" s="35" t="s">
        <v>31</v>
      </c>
      <c r="C38" s="32">
        <v>225</v>
      </c>
      <c r="D38" s="32"/>
      <c r="E38" s="32">
        <f t="shared" si="2"/>
        <v>0</v>
      </c>
      <c r="F38" s="47"/>
      <c r="G38" s="32"/>
      <c r="H38" s="86"/>
      <c r="I38" s="77">
        <f t="shared" si="3"/>
        <v>0</v>
      </c>
      <c r="J38" s="86"/>
      <c r="K38" s="77">
        <f t="shared" si="1"/>
        <v>0</v>
      </c>
    </row>
    <row r="39" spans="1:11" x14ac:dyDescent="0.3">
      <c r="A39" s="8">
        <v>38</v>
      </c>
      <c r="B39" s="48" t="s">
        <v>704</v>
      </c>
      <c r="C39" s="32"/>
      <c r="D39" s="62">
        <v>0</v>
      </c>
      <c r="E39" s="62">
        <f t="shared" si="2"/>
        <v>0</v>
      </c>
      <c r="F39" s="30">
        <v>10000</v>
      </c>
      <c r="G39" s="30">
        <v>12000</v>
      </c>
      <c r="H39" s="86"/>
      <c r="I39" s="77">
        <f t="shared" si="3"/>
        <v>0</v>
      </c>
      <c r="J39" s="86"/>
      <c r="K39" s="77">
        <f t="shared" si="1"/>
        <v>-12000</v>
      </c>
    </row>
    <row r="40" spans="1:11" x14ac:dyDescent="0.3">
      <c r="A40" s="8">
        <v>39</v>
      </c>
      <c r="B40" s="35" t="s">
        <v>32</v>
      </c>
      <c r="C40" s="32">
        <v>4780</v>
      </c>
      <c r="D40" s="32">
        <v>4132.25</v>
      </c>
      <c r="E40" s="32">
        <f t="shared" si="2"/>
        <v>4507.909090909091</v>
      </c>
      <c r="F40" s="50">
        <v>2100</v>
      </c>
      <c r="G40" s="50">
        <v>10000</v>
      </c>
      <c r="H40" s="86"/>
      <c r="I40" s="77">
        <f t="shared" si="3"/>
        <v>4507.909090909091</v>
      </c>
      <c r="J40" s="86"/>
      <c r="K40" s="77">
        <f t="shared" si="1"/>
        <v>-5492.090909090909</v>
      </c>
    </row>
    <row r="41" spans="1:11" x14ac:dyDescent="0.3">
      <c r="A41" s="8">
        <v>40</v>
      </c>
      <c r="B41" s="11" t="s">
        <v>33</v>
      </c>
      <c r="C41" s="52" t="s">
        <v>6</v>
      </c>
      <c r="D41" s="30">
        <v>7243</v>
      </c>
      <c r="E41" s="30">
        <f t="shared" si="2"/>
        <v>7901.454545454546</v>
      </c>
      <c r="F41" s="47"/>
      <c r="G41" s="30">
        <v>9000</v>
      </c>
      <c r="H41" s="86"/>
      <c r="I41" s="77">
        <f t="shared" si="3"/>
        <v>7901.454545454546</v>
      </c>
      <c r="J41" s="86"/>
      <c r="K41" s="77">
        <f t="shared" si="1"/>
        <v>-1098.545454545454</v>
      </c>
    </row>
    <row r="42" spans="1:11" x14ac:dyDescent="0.3">
      <c r="A42" s="8">
        <v>41</v>
      </c>
      <c r="B42" s="11" t="s">
        <v>34</v>
      </c>
      <c r="C42" s="52" t="s">
        <v>6</v>
      </c>
      <c r="D42" s="62">
        <v>0</v>
      </c>
      <c r="E42" s="62">
        <f t="shared" si="2"/>
        <v>0</v>
      </c>
      <c r="F42" s="30">
        <v>500</v>
      </c>
      <c r="G42" s="32"/>
      <c r="H42" s="86"/>
      <c r="I42" s="77">
        <f t="shared" si="3"/>
        <v>0</v>
      </c>
      <c r="J42" s="86"/>
      <c r="K42" s="77">
        <f t="shared" si="1"/>
        <v>0</v>
      </c>
    </row>
    <row r="43" spans="1:11" x14ac:dyDescent="0.3">
      <c r="A43" s="8">
        <v>42</v>
      </c>
      <c r="B43" s="11" t="s">
        <v>705</v>
      </c>
      <c r="C43" s="30">
        <v>2700</v>
      </c>
      <c r="D43" s="30">
        <v>1500</v>
      </c>
      <c r="E43" s="30">
        <f t="shared" si="2"/>
        <v>1636.3636363636365</v>
      </c>
      <c r="F43" s="30">
        <v>10000</v>
      </c>
      <c r="G43" s="30">
        <v>8000</v>
      </c>
      <c r="H43" s="86"/>
      <c r="I43" s="77">
        <f t="shared" si="3"/>
        <v>1636.3636363636365</v>
      </c>
      <c r="J43" s="86"/>
      <c r="K43" s="77">
        <f t="shared" si="1"/>
        <v>-6363.636363636364</v>
      </c>
    </row>
    <row r="44" spans="1:11" x14ac:dyDescent="0.3">
      <c r="A44" s="8">
        <v>43</v>
      </c>
      <c r="B44" s="11" t="s">
        <v>706</v>
      </c>
      <c r="C44" s="52" t="s">
        <v>6</v>
      </c>
      <c r="D44" s="30">
        <v>710</v>
      </c>
      <c r="E44" s="30">
        <f t="shared" si="2"/>
        <v>774.5454545454545</v>
      </c>
      <c r="F44" s="30">
        <v>2500</v>
      </c>
      <c r="G44" s="30">
        <v>5000</v>
      </c>
      <c r="H44" s="86"/>
      <c r="I44" s="77">
        <f t="shared" si="3"/>
        <v>774.5454545454545</v>
      </c>
      <c r="J44" s="86"/>
      <c r="K44" s="77">
        <f t="shared" si="1"/>
        <v>-4225.454545454546</v>
      </c>
    </row>
    <row r="45" spans="1:11" x14ac:dyDescent="0.3">
      <c r="A45" s="8">
        <v>44</v>
      </c>
      <c r="B45" s="35" t="s">
        <v>35</v>
      </c>
      <c r="C45" s="32">
        <v>33360</v>
      </c>
      <c r="D45" s="32">
        <v>24530</v>
      </c>
      <c r="E45" s="32">
        <f t="shared" si="2"/>
        <v>26760</v>
      </c>
      <c r="F45" s="30">
        <v>22680</v>
      </c>
      <c r="G45" s="32">
        <v>30000</v>
      </c>
      <c r="H45" s="86"/>
      <c r="I45" s="77">
        <f t="shared" si="3"/>
        <v>26760</v>
      </c>
      <c r="J45" s="86"/>
      <c r="K45" s="77">
        <f t="shared" si="1"/>
        <v>-3240</v>
      </c>
    </row>
    <row r="46" spans="1:11" x14ac:dyDescent="0.3">
      <c r="A46" s="8">
        <v>45</v>
      </c>
      <c r="B46" s="35" t="s">
        <v>36</v>
      </c>
      <c r="C46" s="32">
        <v>3610.35</v>
      </c>
      <c r="D46" s="32">
        <v>867.56</v>
      </c>
      <c r="E46" s="32">
        <f t="shared" si="2"/>
        <v>946.42909090909075</v>
      </c>
      <c r="F46" s="32">
        <v>2500</v>
      </c>
      <c r="G46" s="32">
        <v>2500</v>
      </c>
      <c r="H46" s="86"/>
      <c r="I46" s="77">
        <f t="shared" si="3"/>
        <v>946.42909090909075</v>
      </c>
      <c r="J46" s="86"/>
      <c r="K46" s="77">
        <f t="shared" si="1"/>
        <v>-1553.5709090909093</v>
      </c>
    </row>
    <row r="47" spans="1:11" x14ac:dyDescent="0.3">
      <c r="A47" s="8">
        <v>46</v>
      </c>
      <c r="B47" s="35" t="s">
        <v>37</v>
      </c>
      <c r="C47" s="32">
        <v>79385</v>
      </c>
      <c r="D47" s="32">
        <v>59525</v>
      </c>
      <c r="E47" s="32">
        <f t="shared" si="2"/>
        <v>64936.363636363632</v>
      </c>
      <c r="F47" s="32">
        <v>59525</v>
      </c>
      <c r="G47" s="30">
        <v>60000</v>
      </c>
      <c r="H47" s="86"/>
      <c r="I47" s="77">
        <f t="shared" si="3"/>
        <v>64936.363636363632</v>
      </c>
      <c r="J47" s="86"/>
      <c r="K47" s="77">
        <f t="shared" si="1"/>
        <v>4936.3636363636324</v>
      </c>
    </row>
    <row r="48" spans="1:11" x14ac:dyDescent="0.3">
      <c r="A48" s="8">
        <v>47</v>
      </c>
      <c r="B48" s="35" t="s">
        <v>707</v>
      </c>
      <c r="C48" s="32">
        <v>750</v>
      </c>
      <c r="D48" s="32">
        <v>2000</v>
      </c>
      <c r="E48" s="32">
        <f t="shared" si="2"/>
        <v>2181.818181818182</v>
      </c>
      <c r="F48" s="47"/>
      <c r="G48" s="32">
        <v>5000</v>
      </c>
      <c r="H48" s="86"/>
      <c r="I48" s="77">
        <f t="shared" si="3"/>
        <v>2181.818181818182</v>
      </c>
      <c r="J48" s="86"/>
      <c r="K48" s="77">
        <f t="shared" si="1"/>
        <v>-2818.181818181818</v>
      </c>
    </row>
    <row r="49" spans="1:11" x14ac:dyDescent="0.3">
      <c r="A49" s="8">
        <v>48</v>
      </c>
      <c r="B49" s="35" t="s">
        <v>672</v>
      </c>
      <c r="C49" s="32">
        <v>6459.5</v>
      </c>
      <c r="D49" s="32">
        <v>58919.839999999997</v>
      </c>
      <c r="E49" s="32">
        <f t="shared" si="2"/>
        <v>64276.189090909087</v>
      </c>
      <c r="F49" s="32">
        <v>9800</v>
      </c>
      <c r="G49" s="32">
        <v>150000</v>
      </c>
      <c r="H49" s="86"/>
      <c r="I49" s="77">
        <f t="shared" si="3"/>
        <v>64276.189090909087</v>
      </c>
      <c r="J49" s="86"/>
      <c r="K49" s="77">
        <f t="shared" si="1"/>
        <v>-85723.810909090913</v>
      </c>
    </row>
    <row r="50" spans="1:11" x14ac:dyDescent="0.3">
      <c r="A50" s="8">
        <v>49</v>
      </c>
      <c r="B50" s="11" t="s">
        <v>38</v>
      </c>
      <c r="C50" s="52" t="s">
        <v>6</v>
      </c>
      <c r="D50" s="32"/>
      <c r="E50" s="32">
        <f t="shared" si="2"/>
        <v>0</v>
      </c>
      <c r="F50" s="47"/>
      <c r="G50" s="30">
        <v>250</v>
      </c>
      <c r="H50" s="86"/>
      <c r="I50" s="77">
        <f t="shared" si="3"/>
        <v>0</v>
      </c>
      <c r="J50" s="86"/>
      <c r="K50" s="77">
        <f t="shared" si="1"/>
        <v>-250</v>
      </c>
    </row>
    <row r="51" spans="1:11" x14ac:dyDescent="0.3">
      <c r="A51" s="8">
        <v>50</v>
      </c>
      <c r="B51" s="35" t="s">
        <v>39</v>
      </c>
      <c r="C51" s="52" t="s">
        <v>6</v>
      </c>
      <c r="D51" s="32"/>
      <c r="E51" s="32">
        <f t="shared" si="2"/>
        <v>0</v>
      </c>
      <c r="F51" s="47"/>
      <c r="G51" s="32">
        <v>250</v>
      </c>
      <c r="H51" s="86"/>
      <c r="I51" s="77">
        <f t="shared" si="3"/>
        <v>0</v>
      </c>
      <c r="J51" s="86"/>
      <c r="K51" s="77">
        <f t="shared" si="1"/>
        <v>-250</v>
      </c>
    </row>
    <row r="52" spans="1:11" x14ac:dyDescent="0.3">
      <c r="A52" s="8">
        <v>51</v>
      </c>
      <c r="B52" s="35" t="s">
        <v>708</v>
      </c>
      <c r="C52" s="32">
        <v>2416.25</v>
      </c>
      <c r="D52" s="32">
        <v>3584.75</v>
      </c>
      <c r="E52" s="32">
        <f t="shared" si="2"/>
        <v>3910.6363636363635</v>
      </c>
      <c r="F52" s="32">
        <v>2500</v>
      </c>
      <c r="G52" s="32">
        <v>2500</v>
      </c>
      <c r="H52" s="86"/>
      <c r="I52" s="77">
        <f t="shared" si="3"/>
        <v>3910.6363636363635</v>
      </c>
      <c r="J52" s="86"/>
      <c r="K52" s="77">
        <f t="shared" si="1"/>
        <v>1410.6363636363635</v>
      </c>
    </row>
    <row r="53" spans="1:11" x14ac:dyDescent="0.3">
      <c r="A53" s="8">
        <v>52</v>
      </c>
      <c r="B53" s="35" t="s">
        <v>40</v>
      </c>
      <c r="C53" s="32"/>
      <c r="D53" s="32"/>
      <c r="E53" s="32">
        <f t="shared" si="2"/>
        <v>0</v>
      </c>
      <c r="F53" s="32"/>
      <c r="G53" s="32">
        <v>15000</v>
      </c>
      <c r="H53" s="86"/>
      <c r="I53" s="77">
        <f t="shared" si="3"/>
        <v>0</v>
      </c>
      <c r="J53" s="86"/>
      <c r="K53" s="77">
        <f t="shared" si="1"/>
        <v>-15000</v>
      </c>
    </row>
    <row r="54" spans="1:11" x14ac:dyDescent="0.3">
      <c r="A54" s="8">
        <v>53</v>
      </c>
      <c r="B54" s="35" t="s">
        <v>709</v>
      </c>
      <c r="C54" s="52"/>
      <c r="D54" s="62">
        <v>325</v>
      </c>
      <c r="E54" s="62">
        <f t="shared" si="2"/>
        <v>354.54545454545456</v>
      </c>
      <c r="F54" s="32">
        <v>500</v>
      </c>
      <c r="G54" s="32">
        <v>15000</v>
      </c>
      <c r="H54" s="86"/>
      <c r="I54" s="77">
        <f t="shared" si="3"/>
        <v>354.54545454545456</v>
      </c>
      <c r="J54" s="86"/>
      <c r="K54" s="77">
        <f t="shared" si="1"/>
        <v>-14645.454545454546</v>
      </c>
    </row>
    <row r="55" spans="1:11" ht="13.8" customHeight="1" x14ac:dyDescent="0.3">
      <c r="A55" s="8">
        <v>54</v>
      </c>
      <c r="B55" s="11" t="s">
        <v>41</v>
      </c>
      <c r="C55" s="32"/>
      <c r="D55" s="30">
        <v>33083.71</v>
      </c>
      <c r="E55" s="30">
        <f t="shared" si="2"/>
        <v>36091.32</v>
      </c>
      <c r="F55" s="47"/>
      <c r="G55" s="32"/>
      <c r="H55" s="86"/>
      <c r="I55" s="77">
        <f t="shared" si="3"/>
        <v>36091.32</v>
      </c>
      <c r="J55" s="86"/>
      <c r="K55" s="77">
        <f t="shared" si="1"/>
        <v>36091.32</v>
      </c>
    </row>
    <row r="56" spans="1:11" ht="13.8" customHeight="1" x14ac:dyDescent="0.3">
      <c r="A56" s="8">
        <v>55</v>
      </c>
      <c r="B56" s="11" t="s">
        <v>42</v>
      </c>
      <c r="C56" s="32" t="s">
        <v>6</v>
      </c>
      <c r="D56" s="30"/>
      <c r="E56" s="30">
        <f t="shared" si="2"/>
        <v>0</v>
      </c>
      <c r="F56" s="47"/>
      <c r="G56" s="32"/>
      <c r="H56" s="86"/>
      <c r="I56" s="77">
        <f t="shared" si="3"/>
        <v>0</v>
      </c>
      <c r="J56" s="86"/>
      <c r="K56" s="77">
        <f t="shared" si="1"/>
        <v>0</v>
      </c>
    </row>
    <row r="57" spans="1:11" ht="13.8" customHeight="1" x14ac:dyDescent="0.3">
      <c r="A57" s="8">
        <v>56</v>
      </c>
      <c r="B57" s="11" t="s">
        <v>43</v>
      </c>
      <c r="C57" s="32">
        <v>174424.71</v>
      </c>
      <c r="D57" s="30">
        <v>171966.84</v>
      </c>
      <c r="E57" s="30">
        <f t="shared" si="2"/>
        <v>187600.18909090909</v>
      </c>
      <c r="F57" s="47">
        <v>175000</v>
      </c>
      <c r="G57" s="32">
        <v>187600</v>
      </c>
      <c r="H57" s="86"/>
      <c r="I57" s="77">
        <f t="shared" si="3"/>
        <v>187600.18909090909</v>
      </c>
      <c r="J57" s="86"/>
      <c r="K57" s="77">
        <f t="shared" si="1"/>
        <v>0.18909090908709913</v>
      </c>
    </row>
    <row r="58" spans="1:11" x14ac:dyDescent="0.3">
      <c r="A58" s="8">
        <v>57</v>
      </c>
      <c r="B58" s="35" t="s">
        <v>673</v>
      </c>
      <c r="C58" s="50">
        <v>180</v>
      </c>
      <c r="D58" s="32">
        <v>960.81</v>
      </c>
      <c r="E58" s="32">
        <f t="shared" si="2"/>
        <v>1048.1563636363635</v>
      </c>
      <c r="F58" s="50">
        <v>600</v>
      </c>
      <c r="G58" s="50">
        <v>2000</v>
      </c>
      <c r="H58" s="86"/>
      <c r="I58" s="77">
        <f t="shared" si="3"/>
        <v>1048.1563636363635</v>
      </c>
      <c r="J58" s="86"/>
      <c r="K58" s="77">
        <f t="shared" si="1"/>
        <v>-951.84363636363651</v>
      </c>
    </row>
    <row r="59" spans="1:11" x14ac:dyDescent="0.3">
      <c r="A59" s="8">
        <v>58</v>
      </c>
      <c r="B59" s="11" t="s">
        <v>44</v>
      </c>
      <c r="C59" s="30">
        <v>23100</v>
      </c>
      <c r="D59" s="30">
        <v>21000</v>
      </c>
      <c r="E59" s="30">
        <f t="shared" si="2"/>
        <v>22909.090909090908</v>
      </c>
      <c r="F59" s="30">
        <v>25200</v>
      </c>
      <c r="G59" s="30">
        <v>25000</v>
      </c>
      <c r="H59" s="86"/>
      <c r="I59" s="77">
        <f t="shared" si="3"/>
        <v>22909.090909090908</v>
      </c>
      <c r="J59" s="86"/>
      <c r="K59" s="77">
        <f t="shared" si="1"/>
        <v>-2090.9090909090919</v>
      </c>
    </row>
    <row r="60" spans="1:11" x14ac:dyDescent="0.3">
      <c r="A60" s="8">
        <v>59</v>
      </c>
      <c r="B60" s="35" t="s">
        <v>45</v>
      </c>
      <c r="C60" s="32">
        <v>450</v>
      </c>
      <c r="D60" s="30">
        <v>1</v>
      </c>
      <c r="E60" s="30">
        <f t="shared" si="2"/>
        <v>1.0909090909090908</v>
      </c>
      <c r="F60" s="32">
        <v>450</v>
      </c>
      <c r="G60" s="32">
        <v>500</v>
      </c>
      <c r="H60" s="86"/>
      <c r="I60" s="77">
        <f t="shared" si="3"/>
        <v>1.0909090909090908</v>
      </c>
      <c r="J60" s="86"/>
      <c r="K60" s="77">
        <f t="shared" si="1"/>
        <v>-498.90909090909093</v>
      </c>
    </row>
    <row r="61" spans="1:11" x14ac:dyDescent="0.3">
      <c r="A61" s="8">
        <v>60</v>
      </c>
      <c r="B61" s="11" t="s">
        <v>46</v>
      </c>
      <c r="C61" s="52" t="s">
        <v>6</v>
      </c>
      <c r="D61" s="30">
        <v>96991.25</v>
      </c>
      <c r="E61" s="30">
        <f t="shared" si="2"/>
        <v>105808.63636363637</v>
      </c>
      <c r="F61" s="47"/>
      <c r="G61" s="30">
        <v>75000</v>
      </c>
      <c r="H61" s="86"/>
      <c r="I61" s="77">
        <v>75000</v>
      </c>
      <c r="J61" s="86"/>
      <c r="K61" s="77">
        <f t="shared" si="1"/>
        <v>0</v>
      </c>
    </row>
    <row r="62" spans="1:11" x14ac:dyDescent="0.3">
      <c r="A62" s="8">
        <v>61</v>
      </c>
      <c r="B62" s="35" t="s">
        <v>47</v>
      </c>
      <c r="C62" s="32">
        <v>5798.95</v>
      </c>
      <c r="D62" s="32">
        <v>4123.1499999999996</v>
      </c>
      <c r="E62" s="32">
        <f t="shared" si="2"/>
        <v>4497.9818181818182</v>
      </c>
      <c r="F62" s="32">
        <v>5040</v>
      </c>
      <c r="G62" s="32">
        <v>5040</v>
      </c>
      <c r="H62" s="86"/>
      <c r="I62" s="77">
        <f t="shared" ref="I62:I73" si="4">E62</f>
        <v>4497.9818181818182</v>
      </c>
      <c r="J62" s="86"/>
      <c r="K62" s="77">
        <f t="shared" si="1"/>
        <v>-542.0181818181818</v>
      </c>
    </row>
    <row r="63" spans="1:11" x14ac:dyDescent="0.3">
      <c r="A63" s="8">
        <v>62</v>
      </c>
      <c r="B63" s="35" t="s">
        <v>48</v>
      </c>
      <c r="C63" s="32">
        <v>6764.98</v>
      </c>
      <c r="D63" s="32">
        <v>4809.97</v>
      </c>
      <c r="E63" s="32">
        <f t="shared" si="2"/>
        <v>5247.2400000000007</v>
      </c>
      <c r="F63" s="32">
        <v>7025</v>
      </c>
      <c r="G63" s="32">
        <v>7025</v>
      </c>
      <c r="H63" s="86"/>
      <c r="I63" s="77">
        <f t="shared" si="4"/>
        <v>5247.2400000000007</v>
      </c>
      <c r="J63" s="86"/>
      <c r="K63" s="77">
        <f t="shared" si="1"/>
        <v>-1777.7599999999993</v>
      </c>
    </row>
    <row r="64" spans="1:11" x14ac:dyDescent="0.3">
      <c r="A64" s="8">
        <v>63</v>
      </c>
      <c r="B64" s="35" t="s">
        <v>49</v>
      </c>
      <c r="C64" s="32">
        <v>49</v>
      </c>
      <c r="D64" s="62">
        <v>541</v>
      </c>
      <c r="E64" s="62">
        <f t="shared" si="2"/>
        <v>590.18181818181813</v>
      </c>
      <c r="F64" s="32">
        <v>49</v>
      </c>
      <c r="G64" s="32">
        <v>49</v>
      </c>
      <c r="H64" s="86"/>
      <c r="I64" s="77">
        <f t="shared" si="4"/>
        <v>590.18181818181813</v>
      </c>
      <c r="J64" s="86"/>
      <c r="K64" s="77">
        <f t="shared" si="1"/>
        <v>541.18181818181813</v>
      </c>
    </row>
    <row r="65" spans="1:11" x14ac:dyDescent="0.3">
      <c r="A65" s="8">
        <v>64</v>
      </c>
      <c r="B65" s="11" t="s">
        <v>50</v>
      </c>
      <c r="C65" s="32"/>
      <c r="D65" s="30">
        <v>1030</v>
      </c>
      <c r="E65" s="30">
        <f t="shared" si="2"/>
        <v>1123.6363636363637</v>
      </c>
      <c r="F65" s="32"/>
      <c r="G65" s="32"/>
      <c r="H65" s="86"/>
      <c r="I65" s="77">
        <f t="shared" si="4"/>
        <v>1123.6363636363637</v>
      </c>
      <c r="J65" s="86"/>
      <c r="K65" s="77">
        <f t="shared" si="1"/>
        <v>1123.6363636363637</v>
      </c>
    </row>
    <row r="66" spans="1:11" x14ac:dyDescent="0.3">
      <c r="A66" s="8">
        <v>65</v>
      </c>
      <c r="B66" s="11" t="s">
        <v>51</v>
      </c>
      <c r="C66" s="30">
        <v>6764.99</v>
      </c>
      <c r="D66" s="30">
        <v>4809.9799999999996</v>
      </c>
      <c r="E66" s="30">
        <f t="shared" si="2"/>
        <v>5247.2509090909089</v>
      </c>
      <c r="F66" s="30">
        <v>7025</v>
      </c>
      <c r="G66" s="30">
        <v>7025</v>
      </c>
      <c r="H66" s="86"/>
      <c r="I66" s="77">
        <f t="shared" si="4"/>
        <v>5247.2509090909089</v>
      </c>
      <c r="J66" s="86"/>
      <c r="K66" s="77">
        <f t="shared" si="1"/>
        <v>-1777.7490909090911</v>
      </c>
    </row>
    <row r="67" spans="1:11" x14ac:dyDescent="0.3">
      <c r="A67" s="8">
        <v>66</v>
      </c>
      <c r="B67" s="35" t="s">
        <v>52</v>
      </c>
      <c r="C67" s="32">
        <v>1400</v>
      </c>
      <c r="D67" s="32">
        <v>4802.5</v>
      </c>
      <c r="E67" s="32">
        <f t="shared" si="2"/>
        <v>5239.090909090909</v>
      </c>
      <c r="F67" s="32">
        <v>1500</v>
      </c>
      <c r="G67" s="32">
        <v>5000</v>
      </c>
      <c r="H67" s="86"/>
      <c r="I67" s="77">
        <f t="shared" si="4"/>
        <v>5239.090909090909</v>
      </c>
      <c r="J67" s="86"/>
      <c r="K67" s="77">
        <f t="shared" ref="K67:K132" si="5">I67-G67</f>
        <v>239.09090909090901</v>
      </c>
    </row>
    <row r="68" spans="1:11" x14ac:dyDescent="0.3">
      <c r="A68" s="8">
        <v>67</v>
      </c>
      <c r="B68" s="11" t="s">
        <v>53</v>
      </c>
      <c r="C68" s="30">
        <v>2600</v>
      </c>
      <c r="D68" s="32"/>
      <c r="E68" s="32">
        <f t="shared" ref="E68:E99" si="6">SUM(D68/11)*12</f>
        <v>0</v>
      </c>
      <c r="F68" s="47"/>
      <c r="G68" s="30">
        <v>5000</v>
      </c>
      <c r="H68" s="86"/>
      <c r="I68" s="77">
        <f t="shared" si="4"/>
        <v>0</v>
      </c>
      <c r="J68" s="86"/>
      <c r="K68" s="77">
        <f t="shared" si="5"/>
        <v>-5000</v>
      </c>
    </row>
    <row r="69" spans="1:11" x14ac:dyDescent="0.3">
      <c r="A69" s="8">
        <v>68</v>
      </c>
      <c r="B69" s="11" t="s">
        <v>54</v>
      </c>
      <c r="C69" s="135"/>
      <c r="D69" s="30">
        <v>407272.22</v>
      </c>
      <c r="E69" s="30">
        <f t="shared" si="6"/>
        <v>444296.96727272723</v>
      </c>
      <c r="F69" s="32"/>
      <c r="G69" s="32">
        <v>300000</v>
      </c>
      <c r="H69" s="86">
        <v>300000</v>
      </c>
      <c r="I69" s="77">
        <v>300000</v>
      </c>
      <c r="J69" s="86">
        <v>300000</v>
      </c>
      <c r="K69" s="77">
        <f t="shared" si="5"/>
        <v>0</v>
      </c>
    </row>
    <row r="70" spans="1:11" x14ac:dyDescent="0.3">
      <c r="A70" s="8">
        <v>69</v>
      </c>
      <c r="B70" s="11" t="s">
        <v>55</v>
      </c>
      <c r="C70" s="32"/>
      <c r="D70" s="30">
        <v>4167.24</v>
      </c>
      <c r="E70" s="30">
        <f t="shared" si="6"/>
        <v>4546.08</v>
      </c>
      <c r="F70" s="47"/>
      <c r="G70" s="32"/>
      <c r="H70" s="86"/>
      <c r="I70" s="77">
        <f t="shared" si="4"/>
        <v>4546.08</v>
      </c>
      <c r="J70" s="86"/>
      <c r="K70" s="77">
        <f t="shared" si="5"/>
        <v>4546.08</v>
      </c>
    </row>
    <row r="71" spans="1:11" x14ac:dyDescent="0.3">
      <c r="A71" s="8">
        <v>70</v>
      </c>
      <c r="B71" s="35" t="s">
        <v>56</v>
      </c>
      <c r="C71" s="32">
        <v>3235</v>
      </c>
      <c r="D71" s="32">
        <v>440</v>
      </c>
      <c r="E71" s="32">
        <f t="shared" si="6"/>
        <v>480</v>
      </c>
      <c r="F71" s="32">
        <v>1500</v>
      </c>
      <c r="G71" s="32">
        <v>4000</v>
      </c>
      <c r="H71" s="86"/>
      <c r="I71" s="77">
        <f t="shared" si="4"/>
        <v>480</v>
      </c>
      <c r="J71" s="86"/>
      <c r="K71" s="77">
        <f t="shared" si="5"/>
        <v>-3520</v>
      </c>
    </row>
    <row r="72" spans="1:11" x14ac:dyDescent="0.3">
      <c r="A72" s="8">
        <v>71</v>
      </c>
      <c r="B72" s="35" t="s">
        <v>57</v>
      </c>
      <c r="C72" s="52" t="s">
        <v>6</v>
      </c>
      <c r="D72" s="32">
        <v>797.17</v>
      </c>
      <c r="E72" s="32">
        <f t="shared" si="6"/>
        <v>869.64</v>
      </c>
      <c r="F72" s="32">
        <v>500</v>
      </c>
      <c r="G72" s="32">
        <v>5000</v>
      </c>
      <c r="H72" s="86"/>
      <c r="I72" s="77">
        <f t="shared" si="4"/>
        <v>869.64</v>
      </c>
      <c r="J72" s="86"/>
      <c r="K72" s="77">
        <f t="shared" si="5"/>
        <v>-4130.3599999999997</v>
      </c>
    </row>
    <row r="73" spans="1:11" x14ac:dyDescent="0.3">
      <c r="A73" s="8">
        <v>72</v>
      </c>
      <c r="B73" s="35" t="s">
        <v>674</v>
      </c>
      <c r="C73" s="32">
        <v>1502.72</v>
      </c>
      <c r="D73" s="32">
        <v>17681.38</v>
      </c>
      <c r="E73" s="32">
        <f t="shared" si="6"/>
        <v>19288.778181818183</v>
      </c>
      <c r="F73" s="32">
        <v>1500</v>
      </c>
      <c r="G73" s="32">
        <v>5000</v>
      </c>
      <c r="H73" s="86"/>
      <c r="I73" s="77">
        <f t="shared" si="4"/>
        <v>19288.778181818183</v>
      </c>
      <c r="J73" s="86"/>
      <c r="K73" s="77">
        <f t="shared" si="5"/>
        <v>14288.778181818183</v>
      </c>
    </row>
    <row r="74" spans="1:11" x14ac:dyDescent="0.3">
      <c r="A74" s="8">
        <v>73</v>
      </c>
      <c r="B74" s="11" t="s">
        <v>710</v>
      </c>
      <c r="C74" s="32"/>
      <c r="D74" s="63">
        <v>456524</v>
      </c>
      <c r="E74" s="63">
        <f t="shared" si="6"/>
        <v>498026.18181818177</v>
      </c>
      <c r="F74" s="30">
        <v>141500</v>
      </c>
      <c r="G74" s="30">
        <v>2000000</v>
      </c>
      <c r="H74" s="86">
        <v>2000000</v>
      </c>
      <c r="I74" s="77">
        <v>2000000</v>
      </c>
      <c r="J74" s="86">
        <v>2000000</v>
      </c>
      <c r="K74" s="77">
        <f t="shared" si="5"/>
        <v>0</v>
      </c>
    </row>
    <row r="75" spans="1:11" x14ac:dyDescent="0.3">
      <c r="A75" s="8">
        <v>74</v>
      </c>
      <c r="B75" s="11" t="s">
        <v>58</v>
      </c>
      <c r="C75" s="30">
        <v>237.68</v>
      </c>
      <c r="D75" s="30">
        <v>2975.2</v>
      </c>
      <c r="E75" s="30">
        <f t="shared" si="6"/>
        <v>3245.6727272727267</v>
      </c>
      <c r="F75" s="47"/>
      <c r="G75" s="32"/>
      <c r="H75" s="86"/>
      <c r="I75" s="77">
        <f t="shared" ref="I75:I84" si="7">E75</f>
        <v>3245.6727272727267</v>
      </c>
      <c r="J75" s="86"/>
      <c r="K75" s="77">
        <f t="shared" si="5"/>
        <v>3245.6727272727267</v>
      </c>
    </row>
    <row r="76" spans="1:11" x14ac:dyDescent="0.3">
      <c r="A76" s="8">
        <v>75</v>
      </c>
      <c r="B76" s="35" t="s">
        <v>711</v>
      </c>
      <c r="C76" s="32">
        <v>150</v>
      </c>
      <c r="D76" s="32">
        <v>2787.16</v>
      </c>
      <c r="E76" s="32">
        <f t="shared" si="6"/>
        <v>3040.5381818181818</v>
      </c>
      <c r="F76" s="32">
        <v>250</v>
      </c>
      <c r="G76" s="32">
        <v>500</v>
      </c>
      <c r="H76" s="86"/>
      <c r="I76" s="77">
        <f t="shared" si="7"/>
        <v>3040.5381818181818</v>
      </c>
      <c r="J76" s="86"/>
      <c r="K76" s="77">
        <f t="shared" si="5"/>
        <v>2540.5381818181818</v>
      </c>
    </row>
    <row r="77" spans="1:11" x14ac:dyDescent="0.3">
      <c r="A77" s="8">
        <v>76</v>
      </c>
      <c r="B77" s="35" t="s">
        <v>712</v>
      </c>
      <c r="C77" s="30">
        <v>110</v>
      </c>
      <c r="D77" s="32">
        <v>110</v>
      </c>
      <c r="E77" s="32">
        <f t="shared" si="6"/>
        <v>120</v>
      </c>
      <c r="F77" s="32">
        <v>125</v>
      </c>
      <c r="G77" s="32">
        <v>250</v>
      </c>
      <c r="H77" s="86"/>
      <c r="I77" s="77">
        <f t="shared" si="7"/>
        <v>120</v>
      </c>
      <c r="J77" s="86"/>
      <c r="K77" s="77">
        <f t="shared" si="5"/>
        <v>-130</v>
      </c>
    </row>
    <row r="78" spans="1:11" x14ac:dyDescent="0.3">
      <c r="A78" s="8">
        <v>77</v>
      </c>
      <c r="B78" s="48" t="s">
        <v>59</v>
      </c>
      <c r="C78" s="49" t="s">
        <v>6</v>
      </c>
      <c r="D78" s="32"/>
      <c r="E78" s="32">
        <f t="shared" si="6"/>
        <v>0</v>
      </c>
      <c r="F78" s="51"/>
      <c r="G78" s="30">
        <v>1000</v>
      </c>
      <c r="H78" s="86"/>
      <c r="I78" s="77">
        <f t="shared" si="7"/>
        <v>0</v>
      </c>
      <c r="J78" s="86"/>
      <c r="K78" s="77">
        <f t="shared" si="5"/>
        <v>-1000</v>
      </c>
    </row>
    <row r="79" spans="1:11" x14ac:dyDescent="0.3">
      <c r="A79" s="8">
        <v>78</v>
      </c>
      <c r="B79" s="48" t="s">
        <v>60</v>
      </c>
      <c r="C79" s="49" t="s">
        <v>6</v>
      </c>
      <c r="D79" s="63">
        <v>0</v>
      </c>
      <c r="E79" s="63">
        <f t="shared" si="6"/>
        <v>0</v>
      </c>
      <c r="F79" s="30">
        <v>20000</v>
      </c>
      <c r="G79" s="32"/>
      <c r="H79" s="86"/>
      <c r="I79" s="77">
        <f t="shared" si="7"/>
        <v>0</v>
      </c>
      <c r="J79" s="86"/>
      <c r="K79" s="77">
        <f t="shared" si="5"/>
        <v>0</v>
      </c>
    </row>
    <row r="80" spans="1:11" x14ac:dyDescent="0.3">
      <c r="A80" s="8">
        <v>79</v>
      </c>
      <c r="B80" s="11" t="s">
        <v>61</v>
      </c>
      <c r="C80" s="32"/>
      <c r="D80" s="30">
        <v>60</v>
      </c>
      <c r="E80" s="30">
        <f t="shared" si="6"/>
        <v>65.454545454545453</v>
      </c>
      <c r="F80" s="47"/>
      <c r="G80" s="32"/>
      <c r="H80" s="86"/>
      <c r="I80" s="77">
        <f t="shared" si="7"/>
        <v>65.454545454545453</v>
      </c>
      <c r="J80" s="86"/>
      <c r="K80" s="77">
        <f t="shared" si="5"/>
        <v>65.454545454545453</v>
      </c>
    </row>
    <row r="81" spans="1:11" x14ac:dyDescent="0.3">
      <c r="A81" s="8">
        <v>80</v>
      </c>
      <c r="B81" s="11" t="s">
        <v>62</v>
      </c>
      <c r="C81" s="52" t="s">
        <v>6</v>
      </c>
      <c r="D81" s="62">
        <v>0</v>
      </c>
      <c r="E81" s="62">
        <f t="shared" si="6"/>
        <v>0</v>
      </c>
      <c r="F81" s="30">
        <v>6000</v>
      </c>
      <c r="G81" s="30">
        <v>6000</v>
      </c>
      <c r="H81" s="86"/>
      <c r="I81" s="77">
        <f t="shared" si="7"/>
        <v>0</v>
      </c>
      <c r="J81" s="86"/>
      <c r="K81" s="77">
        <f t="shared" si="5"/>
        <v>-6000</v>
      </c>
    </row>
    <row r="82" spans="1:11" x14ac:dyDescent="0.3">
      <c r="A82" s="8">
        <v>81</v>
      </c>
      <c r="B82" s="11" t="s">
        <v>780</v>
      </c>
      <c r="C82" s="52"/>
      <c r="D82" s="62"/>
      <c r="E82" s="62"/>
      <c r="F82" s="30"/>
      <c r="G82" s="30">
        <v>100000</v>
      </c>
      <c r="H82" s="86"/>
      <c r="I82" s="77">
        <v>100000</v>
      </c>
      <c r="J82" s="86"/>
      <c r="K82" s="77"/>
    </row>
    <row r="83" spans="1:11" x14ac:dyDescent="0.3">
      <c r="A83" s="8">
        <v>82</v>
      </c>
      <c r="B83" s="11" t="s">
        <v>63</v>
      </c>
      <c r="C83" s="30">
        <v>155</v>
      </c>
      <c r="D83" s="32"/>
      <c r="E83" s="32">
        <f t="shared" si="6"/>
        <v>0</v>
      </c>
      <c r="F83" s="47"/>
      <c r="G83" s="32"/>
      <c r="H83" s="86"/>
      <c r="I83" s="77">
        <f t="shared" si="7"/>
        <v>0</v>
      </c>
      <c r="J83" s="86"/>
      <c r="K83" s="77">
        <f t="shared" si="5"/>
        <v>0</v>
      </c>
    </row>
    <row r="84" spans="1:11" x14ac:dyDescent="0.3">
      <c r="A84" s="8">
        <v>83</v>
      </c>
      <c r="B84" s="35" t="s">
        <v>64</v>
      </c>
      <c r="C84" s="32">
        <v>546</v>
      </c>
      <c r="D84" s="32">
        <v>278.5</v>
      </c>
      <c r="E84" s="32">
        <f t="shared" si="6"/>
        <v>303.81818181818181</v>
      </c>
      <c r="F84" s="32">
        <v>207</v>
      </c>
      <c r="G84" s="32">
        <v>500</v>
      </c>
      <c r="H84" s="86"/>
      <c r="I84" s="77">
        <f t="shared" si="7"/>
        <v>303.81818181818181</v>
      </c>
      <c r="J84" s="86"/>
      <c r="K84" s="77">
        <f t="shared" si="5"/>
        <v>-196.18181818181819</v>
      </c>
    </row>
    <row r="85" spans="1:11" x14ac:dyDescent="0.3">
      <c r="A85" s="8">
        <v>84</v>
      </c>
      <c r="B85" s="11" t="s">
        <v>675</v>
      </c>
      <c r="C85" s="32"/>
      <c r="D85" s="30">
        <v>1600000</v>
      </c>
      <c r="E85" s="30">
        <v>1600000</v>
      </c>
      <c r="F85" s="30">
        <v>1600000</v>
      </c>
      <c r="G85" s="30">
        <v>0</v>
      </c>
      <c r="H85" s="86"/>
      <c r="I85" s="77">
        <v>0</v>
      </c>
      <c r="J85" s="86"/>
      <c r="K85" s="77">
        <f t="shared" si="5"/>
        <v>0</v>
      </c>
    </row>
    <row r="86" spans="1:11" x14ac:dyDescent="0.3">
      <c r="A86" s="8">
        <v>85</v>
      </c>
      <c r="B86" s="11" t="s">
        <v>65</v>
      </c>
      <c r="C86" s="32"/>
      <c r="D86" s="32"/>
      <c r="E86" s="32">
        <f t="shared" si="6"/>
        <v>0</v>
      </c>
      <c r="F86" s="32"/>
      <c r="G86" s="30">
        <v>200000</v>
      </c>
      <c r="H86" s="86"/>
      <c r="I86" s="77">
        <v>200000</v>
      </c>
      <c r="J86" s="86"/>
      <c r="K86" s="77">
        <f t="shared" si="5"/>
        <v>0</v>
      </c>
    </row>
    <row r="87" spans="1:11" x14ac:dyDescent="0.3">
      <c r="A87" s="8">
        <v>86</v>
      </c>
      <c r="B87" s="35" t="s">
        <v>676</v>
      </c>
      <c r="C87" s="32"/>
      <c r="D87" s="32">
        <v>5200</v>
      </c>
      <c r="E87" s="32">
        <f t="shared" si="6"/>
        <v>5672.727272727273</v>
      </c>
      <c r="F87" s="32"/>
      <c r="G87" s="30">
        <v>100000</v>
      </c>
      <c r="H87" s="86"/>
      <c r="I87" s="77">
        <v>100000</v>
      </c>
      <c r="J87" s="86"/>
      <c r="K87" s="77">
        <f t="shared" si="5"/>
        <v>0</v>
      </c>
    </row>
    <row r="88" spans="1:11" x14ac:dyDescent="0.3">
      <c r="A88" s="8">
        <v>87</v>
      </c>
      <c r="B88" s="11" t="s">
        <v>66</v>
      </c>
      <c r="C88" s="32"/>
      <c r="D88" s="50">
        <v>600</v>
      </c>
      <c r="E88" s="50">
        <f t="shared" si="6"/>
        <v>654.5454545454545</v>
      </c>
      <c r="F88" s="32"/>
      <c r="G88" s="53"/>
      <c r="H88" s="86"/>
      <c r="I88" s="77">
        <v>0</v>
      </c>
      <c r="J88" s="86"/>
      <c r="K88" s="77">
        <f t="shared" si="5"/>
        <v>0</v>
      </c>
    </row>
    <row r="89" spans="1:11" x14ac:dyDescent="0.3">
      <c r="A89" s="8">
        <v>88</v>
      </c>
      <c r="B89" s="11" t="s">
        <v>67</v>
      </c>
      <c r="C89" s="32"/>
      <c r="D89" s="32"/>
      <c r="E89" s="32">
        <f t="shared" si="6"/>
        <v>0</v>
      </c>
      <c r="F89" s="32"/>
      <c r="G89" s="69"/>
      <c r="H89" s="86"/>
      <c r="I89" s="77">
        <f t="shared" ref="I89:I94" si="8">E89</f>
        <v>0</v>
      </c>
      <c r="J89" s="86"/>
      <c r="K89" s="77">
        <f t="shared" si="5"/>
        <v>0</v>
      </c>
    </row>
    <row r="90" spans="1:11" x14ac:dyDescent="0.3">
      <c r="A90" s="8">
        <v>89</v>
      </c>
      <c r="B90" s="48" t="s">
        <v>68</v>
      </c>
      <c r="C90" s="32"/>
      <c r="D90" s="32"/>
      <c r="E90" s="32">
        <f t="shared" si="6"/>
        <v>0</v>
      </c>
      <c r="F90" s="32"/>
      <c r="G90" s="53"/>
      <c r="H90" s="86"/>
      <c r="I90" s="77">
        <f t="shared" si="8"/>
        <v>0</v>
      </c>
      <c r="J90" s="86"/>
      <c r="K90" s="77">
        <f t="shared" si="5"/>
        <v>0</v>
      </c>
    </row>
    <row r="91" spans="1:11" x14ac:dyDescent="0.3">
      <c r="A91" s="8">
        <v>90</v>
      </c>
      <c r="B91" s="11" t="s">
        <v>69</v>
      </c>
      <c r="C91" s="32"/>
      <c r="D91" s="32"/>
      <c r="E91" s="32">
        <f t="shared" si="6"/>
        <v>0</v>
      </c>
      <c r="F91" s="32"/>
      <c r="G91" s="30">
        <v>250000</v>
      </c>
      <c r="H91" s="86"/>
      <c r="I91" s="77">
        <v>250000</v>
      </c>
      <c r="J91" s="86"/>
      <c r="K91" s="77">
        <f t="shared" si="5"/>
        <v>0</v>
      </c>
    </row>
    <row r="92" spans="1:11" x14ac:dyDescent="0.3">
      <c r="A92" s="8">
        <v>91</v>
      </c>
      <c r="B92" s="11" t="s">
        <v>70</v>
      </c>
      <c r="C92" s="32"/>
      <c r="D92" s="32"/>
      <c r="E92" s="32">
        <f t="shared" si="6"/>
        <v>0</v>
      </c>
      <c r="F92" s="32"/>
      <c r="G92" s="30">
        <v>2500</v>
      </c>
      <c r="H92" s="86"/>
      <c r="I92" s="77">
        <v>2500</v>
      </c>
      <c r="J92" s="86"/>
      <c r="K92" s="77">
        <f t="shared" si="5"/>
        <v>0</v>
      </c>
    </row>
    <row r="93" spans="1:11" x14ac:dyDescent="0.3">
      <c r="A93" s="8">
        <v>92</v>
      </c>
      <c r="B93" s="11" t="s">
        <v>71</v>
      </c>
      <c r="C93" s="32"/>
      <c r="D93" s="32"/>
      <c r="E93" s="32">
        <f t="shared" si="6"/>
        <v>0</v>
      </c>
      <c r="F93" s="32"/>
      <c r="G93" s="30">
        <v>300000</v>
      </c>
      <c r="H93" s="86"/>
      <c r="I93" s="77">
        <v>300000</v>
      </c>
      <c r="J93" s="86"/>
      <c r="K93" s="77">
        <f t="shared" si="5"/>
        <v>0</v>
      </c>
    </row>
    <row r="94" spans="1:11" x14ac:dyDescent="0.3">
      <c r="A94" s="8">
        <v>93</v>
      </c>
      <c r="B94" s="11" t="s">
        <v>72</v>
      </c>
      <c r="C94" s="32"/>
      <c r="D94" s="32"/>
      <c r="E94" s="32">
        <f t="shared" si="6"/>
        <v>0</v>
      </c>
      <c r="F94" s="32"/>
      <c r="G94" s="30">
        <v>0</v>
      </c>
      <c r="H94" s="86"/>
      <c r="I94" s="77">
        <f t="shared" si="8"/>
        <v>0</v>
      </c>
      <c r="J94" s="86"/>
      <c r="K94" s="77">
        <f t="shared" si="5"/>
        <v>0</v>
      </c>
    </row>
    <row r="95" spans="1:11" x14ac:dyDescent="0.3">
      <c r="A95" s="8">
        <v>94</v>
      </c>
      <c r="B95" s="11" t="s">
        <v>677</v>
      </c>
      <c r="C95" s="32"/>
      <c r="D95" s="32"/>
      <c r="E95" s="32">
        <f t="shared" si="6"/>
        <v>0</v>
      </c>
      <c r="F95" s="32"/>
      <c r="G95" s="30">
        <v>35000</v>
      </c>
      <c r="H95" s="86"/>
      <c r="I95" s="77">
        <v>35000</v>
      </c>
      <c r="J95" s="86"/>
      <c r="K95" s="77">
        <f t="shared" si="5"/>
        <v>0</v>
      </c>
    </row>
    <row r="96" spans="1:11" x14ac:dyDescent="0.3">
      <c r="A96" s="8">
        <v>95</v>
      </c>
      <c r="B96" s="11" t="s">
        <v>73</v>
      </c>
      <c r="C96" s="32"/>
      <c r="D96" s="32"/>
      <c r="E96" s="32">
        <f t="shared" si="6"/>
        <v>0</v>
      </c>
      <c r="F96" s="32"/>
      <c r="G96" s="30">
        <v>100000</v>
      </c>
      <c r="H96" s="86"/>
      <c r="I96" s="77">
        <v>100000</v>
      </c>
      <c r="J96" s="86"/>
      <c r="K96" s="77">
        <f t="shared" si="5"/>
        <v>0</v>
      </c>
    </row>
    <row r="97" spans="1:12" x14ac:dyDescent="0.3">
      <c r="A97" s="8">
        <v>96</v>
      </c>
      <c r="B97" s="35" t="s">
        <v>680</v>
      </c>
      <c r="C97" s="32"/>
      <c r="D97" s="32"/>
      <c r="E97" s="32"/>
      <c r="F97" s="30">
        <v>500000</v>
      </c>
      <c r="G97" s="30">
        <v>2800000</v>
      </c>
      <c r="H97" s="75">
        <v>2800000</v>
      </c>
      <c r="I97" s="30">
        <v>2100000</v>
      </c>
      <c r="J97" s="75">
        <f>I97</f>
        <v>2100000</v>
      </c>
      <c r="K97" s="30">
        <f t="shared" ref="K97" si="9">I97-G97</f>
        <v>-700000</v>
      </c>
    </row>
    <row r="98" spans="1:12" ht="15" thickBot="1" x14ac:dyDescent="0.35">
      <c r="A98" s="8">
        <v>97</v>
      </c>
      <c r="B98" s="64" t="s">
        <v>74</v>
      </c>
      <c r="C98" s="58"/>
      <c r="D98" s="58"/>
      <c r="E98" s="58">
        <f t="shared" si="6"/>
        <v>0</v>
      </c>
      <c r="F98" s="58"/>
      <c r="G98" s="72">
        <v>30000</v>
      </c>
      <c r="H98" s="86"/>
      <c r="I98" s="78">
        <v>30000</v>
      </c>
      <c r="J98" s="86"/>
      <c r="K98" s="78">
        <f t="shared" si="5"/>
        <v>0</v>
      </c>
      <c r="L98" s="112"/>
    </row>
    <row r="99" spans="1:12" x14ac:dyDescent="0.3">
      <c r="A99" s="8">
        <v>98</v>
      </c>
      <c r="B99" s="54" t="s">
        <v>665</v>
      </c>
      <c r="C99" s="55">
        <f>SUM(C2:C98)</f>
        <v>17505092.949999999</v>
      </c>
      <c r="D99" s="55">
        <f t="shared" ref="D99:G99" si="10">SUM(D2:D98)</f>
        <v>20014444.95999999</v>
      </c>
      <c r="E99" s="55">
        <f t="shared" si="6"/>
        <v>21833939.956363626</v>
      </c>
      <c r="F99" s="55">
        <f t="shared" si="10"/>
        <v>19949438</v>
      </c>
      <c r="G99" s="55">
        <f t="shared" si="10"/>
        <v>25551919</v>
      </c>
      <c r="H99" s="86"/>
      <c r="I99" s="80">
        <f>SUM(I2:I98)</f>
        <v>24813897.389090903</v>
      </c>
      <c r="J99" s="86"/>
      <c r="K99" s="80">
        <f t="shared" si="5"/>
        <v>-738021.6109090969</v>
      </c>
    </row>
    <row r="100" spans="1:12" x14ac:dyDescent="0.3">
      <c r="A100" s="8">
        <v>99</v>
      </c>
      <c r="B100" s="56"/>
      <c r="C100" s="57"/>
      <c r="D100" s="57"/>
      <c r="E100" s="57"/>
      <c r="F100" s="57"/>
      <c r="G100" s="57"/>
      <c r="H100" s="86"/>
      <c r="J100" s="86"/>
      <c r="K100" s="61">
        <f t="shared" si="5"/>
        <v>0</v>
      </c>
    </row>
    <row r="101" spans="1:12" x14ac:dyDescent="0.3">
      <c r="A101" s="8">
        <v>100</v>
      </c>
      <c r="B101" s="35" t="s">
        <v>75</v>
      </c>
      <c r="C101" s="32">
        <v>8512.07</v>
      </c>
      <c r="D101" s="32" t="s">
        <v>76</v>
      </c>
      <c r="E101" s="32"/>
      <c r="F101" s="32">
        <v>600000</v>
      </c>
      <c r="G101" s="32"/>
      <c r="H101" s="86"/>
      <c r="I101" s="77"/>
      <c r="J101" s="86"/>
      <c r="K101" s="77">
        <f t="shared" si="5"/>
        <v>0</v>
      </c>
    </row>
    <row r="102" spans="1:12" x14ac:dyDescent="0.3">
      <c r="A102" s="8">
        <v>101</v>
      </c>
      <c r="B102" s="35" t="s">
        <v>77</v>
      </c>
      <c r="C102" s="32">
        <v>68269.33</v>
      </c>
      <c r="D102" s="47" t="s">
        <v>6</v>
      </c>
      <c r="E102" s="47"/>
      <c r="F102" s="32">
        <v>1275000</v>
      </c>
      <c r="G102" s="32"/>
      <c r="H102" s="86"/>
      <c r="I102" s="77"/>
      <c r="J102" s="86"/>
      <c r="K102" s="77">
        <f t="shared" si="5"/>
        <v>0</v>
      </c>
    </row>
    <row r="103" spans="1:12" x14ac:dyDescent="0.3">
      <c r="A103" s="8">
        <v>102</v>
      </c>
      <c r="B103" s="11" t="s">
        <v>78</v>
      </c>
      <c r="C103" s="52" t="s">
        <v>6</v>
      </c>
      <c r="D103" s="32"/>
      <c r="E103" s="32"/>
      <c r="F103" s="47"/>
      <c r="G103" s="32"/>
      <c r="H103" s="86"/>
      <c r="I103" s="77"/>
      <c r="J103" s="86"/>
      <c r="K103" s="77">
        <f t="shared" si="5"/>
        <v>0</v>
      </c>
    </row>
    <row r="104" spans="1:12" x14ac:dyDescent="0.3">
      <c r="A104" s="8">
        <v>103</v>
      </c>
      <c r="B104" s="35" t="s">
        <v>674</v>
      </c>
      <c r="C104" s="32">
        <v>489.6</v>
      </c>
      <c r="D104" s="47" t="s">
        <v>6</v>
      </c>
      <c r="E104" s="47"/>
      <c r="F104" s="32">
        <v>450</v>
      </c>
      <c r="G104" s="32"/>
      <c r="H104" s="86"/>
      <c r="I104" s="77"/>
      <c r="J104" s="86"/>
      <c r="K104" s="77">
        <f t="shared" si="5"/>
        <v>0</v>
      </c>
    </row>
    <row r="105" spans="1:12" x14ac:dyDescent="0.3">
      <c r="A105" s="8">
        <v>104</v>
      </c>
      <c r="B105" s="35" t="s">
        <v>678</v>
      </c>
      <c r="C105" s="32">
        <v>8529.89</v>
      </c>
      <c r="D105" s="32"/>
      <c r="E105" s="32"/>
      <c r="F105" s="47"/>
      <c r="G105" s="32"/>
      <c r="H105" s="86"/>
      <c r="I105" s="77"/>
      <c r="J105" s="86"/>
      <c r="K105" s="77">
        <f t="shared" si="5"/>
        <v>0</v>
      </c>
    </row>
    <row r="106" spans="1:12" x14ac:dyDescent="0.3">
      <c r="A106" s="8">
        <v>105</v>
      </c>
      <c r="B106" s="35" t="s">
        <v>678</v>
      </c>
      <c r="C106" s="32"/>
      <c r="D106" s="32">
        <v>5891.5</v>
      </c>
      <c r="E106" s="32"/>
      <c r="F106" s="32"/>
      <c r="G106" s="32"/>
      <c r="H106" s="86"/>
      <c r="I106" s="77"/>
      <c r="J106" s="86"/>
      <c r="K106" s="77">
        <f t="shared" si="5"/>
        <v>0</v>
      </c>
    </row>
    <row r="107" spans="1:12" x14ac:dyDescent="0.3">
      <c r="A107" s="8">
        <v>106</v>
      </c>
      <c r="B107" s="11" t="s">
        <v>674</v>
      </c>
      <c r="C107" s="32"/>
      <c r="D107" s="30">
        <v>272</v>
      </c>
      <c r="E107" s="30"/>
      <c r="F107" s="32"/>
      <c r="G107" s="32"/>
      <c r="H107" s="86"/>
      <c r="I107" s="77"/>
      <c r="J107" s="86"/>
      <c r="K107" s="77">
        <f t="shared" si="5"/>
        <v>0</v>
      </c>
    </row>
    <row r="108" spans="1:12" x14ac:dyDescent="0.3">
      <c r="A108" s="8">
        <v>107</v>
      </c>
      <c r="B108" s="11" t="s">
        <v>79</v>
      </c>
      <c r="C108" s="30">
        <v>1300</v>
      </c>
      <c r="D108" s="32"/>
      <c r="E108" s="32"/>
      <c r="F108" s="47"/>
      <c r="G108" s="30">
        <v>2000</v>
      </c>
      <c r="H108" s="86"/>
      <c r="I108" s="77">
        <v>2000</v>
      </c>
      <c r="J108" s="86"/>
      <c r="K108" s="77">
        <f t="shared" si="5"/>
        <v>0</v>
      </c>
    </row>
    <row r="109" spans="1:12" x14ac:dyDescent="0.3">
      <c r="A109" s="8">
        <v>108</v>
      </c>
      <c r="B109" s="35" t="s">
        <v>80</v>
      </c>
      <c r="C109" s="32"/>
      <c r="D109" s="32">
        <v>1152</v>
      </c>
      <c r="E109" s="32"/>
      <c r="F109" s="32"/>
      <c r="G109" s="32"/>
      <c r="H109" s="86"/>
      <c r="I109" s="77"/>
      <c r="J109" s="86"/>
      <c r="K109" s="77">
        <f t="shared" si="5"/>
        <v>0</v>
      </c>
    </row>
    <row r="110" spans="1:12" x14ac:dyDescent="0.3">
      <c r="A110" s="8">
        <v>109</v>
      </c>
      <c r="B110" s="35" t="s">
        <v>81</v>
      </c>
      <c r="C110" s="32">
        <v>11796.25</v>
      </c>
      <c r="D110" s="32"/>
      <c r="E110" s="32"/>
      <c r="F110" s="47"/>
      <c r="G110" s="32">
        <v>5000</v>
      </c>
      <c r="H110" s="86"/>
      <c r="I110" s="77">
        <v>5000</v>
      </c>
      <c r="J110" s="86"/>
      <c r="K110" s="77">
        <f t="shared" si="5"/>
        <v>0</v>
      </c>
    </row>
    <row r="111" spans="1:12" x14ac:dyDescent="0.3">
      <c r="A111" s="8">
        <v>110</v>
      </c>
      <c r="B111" s="35" t="s">
        <v>679</v>
      </c>
      <c r="C111" s="32">
        <v>68014.350000000006</v>
      </c>
      <c r="D111" s="32">
        <v>74055</v>
      </c>
      <c r="E111" s="32"/>
      <c r="F111" s="32">
        <v>85000</v>
      </c>
      <c r="G111" s="30">
        <v>100000</v>
      </c>
      <c r="H111" s="86"/>
      <c r="I111" s="77">
        <v>100000</v>
      </c>
      <c r="J111" s="86"/>
      <c r="K111" s="77">
        <f t="shared" si="5"/>
        <v>0</v>
      </c>
    </row>
    <row r="112" spans="1:12" x14ac:dyDescent="0.3">
      <c r="A112" s="8">
        <v>111</v>
      </c>
      <c r="B112" s="48" t="s">
        <v>82</v>
      </c>
      <c r="C112" s="52" t="s">
        <v>6</v>
      </c>
      <c r="D112" s="30">
        <v>1600</v>
      </c>
      <c r="E112" s="30"/>
      <c r="F112" s="47"/>
      <c r="G112" s="32"/>
      <c r="H112" s="86"/>
      <c r="I112" s="77"/>
      <c r="J112" s="86"/>
      <c r="K112" s="77">
        <f t="shared" si="5"/>
        <v>0</v>
      </c>
    </row>
    <row r="113" spans="1:11" x14ac:dyDescent="0.3">
      <c r="A113" s="8">
        <v>112</v>
      </c>
      <c r="B113" s="35" t="s">
        <v>83</v>
      </c>
      <c r="C113" s="32"/>
      <c r="D113" s="32"/>
      <c r="E113" s="32"/>
      <c r="F113" s="32">
        <v>400</v>
      </c>
      <c r="G113" s="32"/>
      <c r="H113" s="86"/>
      <c r="I113" s="77"/>
      <c r="J113" s="86"/>
      <c r="K113" s="77">
        <f t="shared" si="5"/>
        <v>0</v>
      </c>
    </row>
    <row r="114" spans="1:11" x14ac:dyDescent="0.3">
      <c r="A114" s="8">
        <v>113</v>
      </c>
      <c r="B114" s="35" t="s">
        <v>84</v>
      </c>
      <c r="C114" s="32">
        <v>9600</v>
      </c>
      <c r="D114" s="47" t="s">
        <v>6</v>
      </c>
      <c r="E114" s="47"/>
      <c r="F114" s="30">
        <v>10000</v>
      </c>
      <c r="G114" s="32"/>
      <c r="H114" s="86"/>
      <c r="I114" s="77"/>
      <c r="J114" s="86"/>
      <c r="K114" s="77">
        <f t="shared" si="5"/>
        <v>0</v>
      </c>
    </row>
    <row r="115" spans="1:11" x14ac:dyDescent="0.3">
      <c r="A115" s="8">
        <v>114</v>
      </c>
      <c r="B115" s="11" t="s">
        <v>85</v>
      </c>
      <c r="C115" s="30">
        <v>1550</v>
      </c>
      <c r="D115" s="30">
        <v>1600</v>
      </c>
      <c r="E115" s="30"/>
      <c r="F115" s="32"/>
      <c r="G115" s="30">
        <v>2000</v>
      </c>
      <c r="H115" s="86"/>
      <c r="I115" s="77">
        <v>2000</v>
      </c>
      <c r="J115" s="86"/>
      <c r="K115" s="77">
        <f t="shared" si="5"/>
        <v>0</v>
      </c>
    </row>
    <row r="116" spans="1:11" ht="15" thickBot="1" x14ac:dyDescent="0.35">
      <c r="A116" s="8">
        <v>115</v>
      </c>
      <c r="B116" s="35" t="s">
        <v>86</v>
      </c>
      <c r="C116" s="32">
        <v>1550</v>
      </c>
      <c r="D116" s="47" t="s">
        <v>6</v>
      </c>
      <c r="E116" s="47"/>
      <c r="F116" s="32">
        <v>4900</v>
      </c>
      <c r="G116" s="32"/>
      <c r="H116" s="86"/>
      <c r="I116" s="77"/>
      <c r="J116" s="86"/>
      <c r="K116" s="77">
        <f t="shared" si="5"/>
        <v>0</v>
      </c>
    </row>
    <row r="117" spans="1:11" x14ac:dyDescent="0.3">
      <c r="A117" s="8">
        <v>116</v>
      </c>
      <c r="B117" s="54" t="s">
        <v>666</v>
      </c>
      <c r="C117" s="55">
        <f>SUM(C101:C116)</f>
        <v>179611.49</v>
      </c>
      <c r="D117" s="55">
        <f t="shared" ref="D117:G117" si="11">SUM(D101:D116)</f>
        <v>84570.5</v>
      </c>
      <c r="E117" s="55"/>
      <c r="F117" s="55">
        <f t="shared" si="11"/>
        <v>1975750</v>
      </c>
      <c r="G117" s="55">
        <f t="shared" si="11"/>
        <v>109000</v>
      </c>
      <c r="H117" s="86"/>
      <c r="I117" s="55">
        <f t="shared" ref="I117" si="12">SUM(I101:I116)</f>
        <v>109000</v>
      </c>
      <c r="J117" s="86"/>
      <c r="K117" s="55">
        <f t="shared" si="5"/>
        <v>0</v>
      </c>
    </row>
    <row r="118" spans="1:11" x14ac:dyDescent="0.3">
      <c r="A118" s="8">
        <v>117</v>
      </c>
      <c r="B118" s="5"/>
      <c r="C118" s="9"/>
      <c r="D118" s="9"/>
      <c r="E118" s="9"/>
      <c r="F118" s="9"/>
      <c r="G118" s="9"/>
      <c r="H118" s="86"/>
      <c r="J118" s="86"/>
      <c r="K118" s="61">
        <f t="shared" si="5"/>
        <v>0</v>
      </c>
    </row>
    <row r="119" spans="1:11" x14ac:dyDescent="0.3">
      <c r="A119" s="8">
        <v>118</v>
      </c>
      <c r="B119" s="56" t="s">
        <v>667</v>
      </c>
      <c r="C119" s="57">
        <f>C117+C99</f>
        <v>17684704.439999998</v>
      </c>
      <c r="D119" s="57">
        <f t="shared" ref="D119:I119" si="13">D117+D99</f>
        <v>20099015.45999999</v>
      </c>
      <c r="E119" s="57"/>
      <c r="F119" s="57">
        <f t="shared" si="13"/>
        <v>21925188</v>
      </c>
      <c r="G119" s="57">
        <f t="shared" si="13"/>
        <v>25660919</v>
      </c>
      <c r="H119" s="86"/>
      <c r="I119" s="79">
        <f t="shared" si="13"/>
        <v>24922897.389090903</v>
      </c>
      <c r="J119" s="86"/>
      <c r="K119" s="79">
        <f t="shared" si="5"/>
        <v>-738021.6109090969</v>
      </c>
    </row>
    <row r="120" spans="1:11" x14ac:dyDescent="0.3">
      <c r="A120" s="8">
        <v>119</v>
      </c>
      <c r="B120" s="5"/>
      <c r="C120" s="9"/>
      <c r="D120" s="9"/>
      <c r="E120" s="9"/>
      <c r="F120" s="9"/>
      <c r="G120" s="9"/>
      <c r="H120" s="86"/>
      <c r="J120" s="86"/>
      <c r="K120" s="61">
        <f t="shared" si="5"/>
        <v>0</v>
      </c>
    </row>
    <row r="121" spans="1:11" x14ac:dyDescent="0.3">
      <c r="A121" s="8">
        <v>120</v>
      </c>
      <c r="B121" s="56" t="s">
        <v>734</v>
      </c>
      <c r="C121" s="9"/>
      <c r="D121" s="9"/>
      <c r="E121" s="9"/>
      <c r="F121" s="9"/>
      <c r="G121" s="9"/>
      <c r="H121" s="86"/>
      <c r="J121" s="86"/>
      <c r="K121" s="61">
        <f t="shared" si="5"/>
        <v>0</v>
      </c>
    </row>
    <row r="122" spans="1:11" x14ac:dyDescent="0.3">
      <c r="A122" s="8">
        <v>121</v>
      </c>
      <c r="B122" s="35" t="s">
        <v>87</v>
      </c>
      <c r="C122" s="32">
        <v>321358.69</v>
      </c>
      <c r="D122" s="32"/>
      <c r="E122" s="32"/>
      <c r="F122" s="32">
        <v>312000</v>
      </c>
      <c r="G122" s="32">
        <v>350000</v>
      </c>
      <c r="H122" s="86"/>
      <c r="I122" s="32">
        <v>350000</v>
      </c>
      <c r="J122" s="86"/>
      <c r="K122" s="32">
        <f t="shared" si="5"/>
        <v>0</v>
      </c>
    </row>
    <row r="123" spans="1:11" x14ac:dyDescent="0.3">
      <c r="A123" s="8">
        <v>122</v>
      </c>
      <c r="B123" s="35" t="s">
        <v>88</v>
      </c>
      <c r="C123" s="32"/>
      <c r="D123" s="32">
        <v>-341.55</v>
      </c>
      <c r="E123" s="32"/>
      <c r="F123" s="30">
        <v>10000</v>
      </c>
      <c r="G123" s="30">
        <v>20000</v>
      </c>
      <c r="H123" s="86"/>
      <c r="I123" s="30">
        <v>20000</v>
      </c>
      <c r="J123" s="86"/>
      <c r="K123" s="30">
        <f t="shared" si="5"/>
        <v>0</v>
      </c>
    </row>
    <row r="124" spans="1:11" x14ac:dyDescent="0.3">
      <c r="A124" s="8">
        <v>123</v>
      </c>
      <c r="B124" s="35" t="s">
        <v>758</v>
      </c>
      <c r="C124" s="32"/>
      <c r="D124" s="32"/>
      <c r="E124" s="32"/>
      <c r="F124" s="30"/>
      <c r="G124" s="30"/>
      <c r="H124" s="86"/>
      <c r="I124" s="30"/>
      <c r="J124" s="86"/>
      <c r="K124" s="30">
        <f t="shared" si="5"/>
        <v>0</v>
      </c>
    </row>
    <row r="125" spans="1:11" x14ac:dyDescent="0.3">
      <c r="A125" s="8">
        <v>124</v>
      </c>
      <c r="B125" s="11" t="s">
        <v>89</v>
      </c>
      <c r="C125" s="30"/>
      <c r="D125" s="30">
        <v>88764.19</v>
      </c>
      <c r="E125" s="30"/>
      <c r="F125" s="32"/>
      <c r="G125" s="30">
        <v>75000</v>
      </c>
      <c r="H125" s="86"/>
      <c r="I125" s="30">
        <v>75000</v>
      </c>
      <c r="J125" s="86"/>
      <c r="K125" s="30">
        <f t="shared" si="5"/>
        <v>0</v>
      </c>
    </row>
    <row r="126" spans="1:11" x14ac:dyDescent="0.3">
      <c r="A126" s="8">
        <v>125</v>
      </c>
      <c r="B126" s="35" t="s">
        <v>90</v>
      </c>
      <c r="C126" s="32"/>
      <c r="D126" s="32">
        <v>92684.45</v>
      </c>
      <c r="E126" s="32"/>
      <c r="F126" s="30">
        <v>100000</v>
      </c>
      <c r="G126" s="30">
        <v>100000</v>
      </c>
      <c r="H126" s="86"/>
      <c r="I126" s="30">
        <v>100000</v>
      </c>
      <c r="J126" s="86"/>
      <c r="K126" s="30">
        <f t="shared" si="5"/>
        <v>0</v>
      </c>
    </row>
    <row r="127" spans="1:11" x14ac:dyDescent="0.3">
      <c r="A127" s="8">
        <v>126</v>
      </c>
      <c r="B127" s="35" t="s">
        <v>91</v>
      </c>
      <c r="C127" s="32"/>
      <c r="D127" s="32">
        <v>58067.26</v>
      </c>
      <c r="E127" s="32"/>
      <c r="F127" s="32">
        <v>90000</v>
      </c>
      <c r="G127" s="32">
        <v>75000</v>
      </c>
      <c r="H127" s="86"/>
      <c r="I127" s="32">
        <v>75000</v>
      </c>
      <c r="J127" s="86"/>
      <c r="K127" s="32">
        <f t="shared" si="5"/>
        <v>0</v>
      </c>
    </row>
    <row r="128" spans="1:11" x14ac:dyDescent="0.3">
      <c r="A128" s="8">
        <v>127</v>
      </c>
      <c r="B128" s="35" t="s">
        <v>92</v>
      </c>
      <c r="C128" s="32"/>
      <c r="D128" s="32">
        <v>33661.339999999997</v>
      </c>
      <c r="E128" s="32"/>
      <c r="F128" s="32">
        <v>50000</v>
      </c>
      <c r="G128" s="32">
        <v>40000</v>
      </c>
      <c r="H128" s="86"/>
      <c r="I128" s="32">
        <v>40000</v>
      </c>
      <c r="J128" s="86"/>
      <c r="K128" s="32">
        <f t="shared" si="5"/>
        <v>0</v>
      </c>
    </row>
    <row r="129" spans="1:11" x14ac:dyDescent="0.3">
      <c r="A129" s="8">
        <v>128</v>
      </c>
      <c r="B129" s="35" t="s">
        <v>93</v>
      </c>
      <c r="C129" s="32"/>
      <c r="D129" s="32">
        <v>16590.66</v>
      </c>
      <c r="E129" s="32"/>
      <c r="F129" s="32">
        <v>25000</v>
      </c>
      <c r="G129" s="32">
        <v>25000</v>
      </c>
      <c r="H129" s="86"/>
      <c r="I129" s="32">
        <v>25000</v>
      </c>
      <c r="J129" s="86"/>
      <c r="K129" s="32">
        <f t="shared" si="5"/>
        <v>0</v>
      </c>
    </row>
    <row r="130" spans="1:11" x14ac:dyDescent="0.3">
      <c r="A130" s="8">
        <v>129</v>
      </c>
      <c r="B130" s="35" t="s">
        <v>94</v>
      </c>
      <c r="C130" s="32"/>
      <c r="D130" s="47" t="s">
        <v>6</v>
      </c>
      <c r="E130" s="47"/>
      <c r="F130" s="30">
        <v>15000</v>
      </c>
      <c r="G130" s="32"/>
      <c r="H130" s="86"/>
      <c r="I130" s="32"/>
      <c r="J130" s="86"/>
      <c r="K130" s="32">
        <f t="shared" si="5"/>
        <v>0</v>
      </c>
    </row>
    <row r="131" spans="1:11" x14ac:dyDescent="0.3">
      <c r="A131" s="8">
        <v>130</v>
      </c>
      <c r="B131" s="11" t="s">
        <v>95</v>
      </c>
      <c r="C131" s="32"/>
      <c r="D131" s="30">
        <v>2645.37</v>
      </c>
      <c r="E131" s="30"/>
      <c r="F131" s="30">
        <v>3000</v>
      </c>
      <c r="G131" s="30">
        <v>3000</v>
      </c>
      <c r="H131" s="86"/>
      <c r="I131" s="30">
        <v>3000</v>
      </c>
      <c r="J131" s="86"/>
      <c r="K131" s="30">
        <f t="shared" si="5"/>
        <v>0</v>
      </c>
    </row>
    <row r="132" spans="1:11" x14ac:dyDescent="0.3">
      <c r="A132" s="8">
        <v>131</v>
      </c>
      <c r="B132" s="35" t="s">
        <v>96</v>
      </c>
      <c r="C132" s="32"/>
      <c r="D132" s="32">
        <v>3084.29</v>
      </c>
      <c r="E132" s="32"/>
      <c r="F132" s="32"/>
      <c r="G132" s="32">
        <v>5000</v>
      </c>
      <c r="H132" s="86"/>
      <c r="I132" s="32">
        <v>5000</v>
      </c>
      <c r="J132" s="86"/>
      <c r="K132" s="32">
        <f t="shared" si="5"/>
        <v>0</v>
      </c>
    </row>
    <row r="133" spans="1:11" x14ac:dyDescent="0.3">
      <c r="A133" s="8">
        <v>132</v>
      </c>
      <c r="B133" s="35" t="s">
        <v>97</v>
      </c>
      <c r="C133" s="32"/>
      <c r="D133" s="32">
        <v>9272.9500000000007</v>
      </c>
      <c r="E133" s="32"/>
      <c r="F133" s="32"/>
      <c r="G133" s="30">
        <v>12000</v>
      </c>
      <c r="H133" s="86"/>
      <c r="I133" s="30">
        <v>12000</v>
      </c>
      <c r="J133" s="86"/>
      <c r="K133" s="30">
        <f t="shared" ref="K133:K138" si="14">I133-G133</f>
        <v>0</v>
      </c>
    </row>
    <row r="134" spans="1:11" ht="14.55" customHeight="1" x14ac:dyDescent="0.3">
      <c r="A134" s="8">
        <v>133</v>
      </c>
      <c r="B134" s="11" t="s">
        <v>98</v>
      </c>
      <c r="C134" s="32"/>
      <c r="D134" s="47" t="s">
        <v>6</v>
      </c>
      <c r="E134" s="47"/>
      <c r="F134" s="30">
        <v>4000</v>
      </c>
      <c r="G134" s="32"/>
      <c r="H134" s="86"/>
      <c r="I134" s="32"/>
      <c r="J134" s="86"/>
      <c r="K134" s="32">
        <f t="shared" si="14"/>
        <v>0</v>
      </c>
    </row>
    <row r="135" spans="1:11" ht="14.55" customHeight="1" thickBot="1" x14ac:dyDescent="0.35">
      <c r="A135" s="8">
        <v>134</v>
      </c>
      <c r="B135" s="35" t="s">
        <v>681</v>
      </c>
      <c r="C135" s="52" t="s">
        <v>6</v>
      </c>
      <c r="D135" s="32">
        <v>180810.23</v>
      </c>
      <c r="E135" s="32"/>
      <c r="F135" s="32">
        <v>325185</v>
      </c>
      <c r="G135" s="30">
        <v>0</v>
      </c>
      <c r="H135" s="86"/>
      <c r="I135" s="30">
        <v>0</v>
      </c>
      <c r="J135" s="86"/>
      <c r="K135" s="30">
        <f t="shared" si="14"/>
        <v>0</v>
      </c>
    </row>
    <row r="136" spans="1:11" x14ac:dyDescent="0.3">
      <c r="A136" s="8">
        <v>135</v>
      </c>
      <c r="B136" s="54" t="s">
        <v>99</v>
      </c>
      <c r="C136" s="55">
        <f t="shared" ref="C136:G136" si="15">SUM(C122:C135)</f>
        <v>321358.69</v>
      </c>
      <c r="D136" s="55">
        <f t="shared" si="15"/>
        <v>485239.18999999994</v>
      </c>
      <c r="E136" s="55"/>
      <c r="F136" s="55">
        <f t="shared" si="15"/>
        <v>934185</v>
      </c>
      <c r="G136" s="55">
        <f t="shared" si="15"/>
        <v>705000</v>
      </c>
      <c r="H136" s="86"/>
      <c r="I136" s="55">
        <f t="shared" ref="I136" si="16">SUM(I122:I135)</f>
        <v>705000</v>
      </c>
      <c r="J136" s="86"/>
      <c r="K136" s="55">
        <f t="shared" si="14"/>
        <v>0</v>
      </c>
    </row>
    <row r="137" spans="1:11" x14ac:dyDescent="0.3">
      <c r="A137" s="8"/>
      <c r="B137" s="56"/>
      <c r="C137" s="57"/>
      <c r="D137" s="57"/>
      <c r="E137" s="57"/>
      <c r="F137" s="57"/>
      <c r="G137" s="57"/>
      <c r="H137" s="86"/>
      <c r="I137" s="57"/>
      <c r="J137" s="86"/>
      <c r="K137" s="57">
        <f t="shared" si="14"/>
        <v>0</v>
      </c>
    </row>
    <row r="138" spans="1:11" x14ac:dyDescent="0.3">
      <c r="B138" s="5" t="s">
        <v>100</v>
      </c>
      <c r="C138" s="57">
        <f>C136+C119</f>
        <v>18006063.129999999</v>
      </c>
      <c r="D138" s="57">
        <f>D119+D136</f>
        <v>20584254.649999991</v>
      </c>
      <c r="E138" s="57"/>
      <c r="F138" s="57">
        <f>F119+F136</f>
        <v>22859373</v>
      </c>
      <c r="G138" s="57">
        <f>G119+G136</f>
        <v>26365919</v>
      </c>
      <c r="H138" s="57">
        <f>SUM(H2:H137)</f>
        <v>5100000</v>
      </c>
      <c r="I138" s="57">
        <f>I119+I136</f>
        <v>25627897.389090903</v>
      </c>
      <c r="J138" s="57">
        <f>SUM(J2:J137)</f>
        <v>4400000</v>
      </c>
      <c r="K138" s="57">
        <f t="shared" si="14"/>
        <v>-738021.6109090969</v>
      </c>
    </row>
    <row r="139" spans="1:11" x14ac:dyDescent="0.3">
      <c r="A139" s="8"/>
    </row>
    <row r="140" spans="1:11" x14ac:dyDescent="0.3">
      <c r="I140" s="85"/>
      <c r="K140" s="85"/>
    </row>
  </sheetData>
  <pageMargins left="0.7" right="0.7" top="0.75" bottom="0.75" header="0.3" footer="0.3"/>
  <pageSetup paperSize="5" scale="70" fitToHeight="0" orientation="landscape" r:id="rId1"/>
  <ignoredErrors>
    <ignoredError sqref="E99 H138:I1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71"/>
  <sheetViews>
    <sheetView zoomScaleNormal="100" workbookViewId="0">
      <pane ySplit="1" topLeftCell="A2" activePane="bottomLeft" state="frozen"/>
      <selection pane="bottomLeft" activeCell="E425" sqref="E425"/>
    </sheetView>
  </sheetViews>
  <sheetFormatPr defaultColWidth="21.109375" defaultRowHeight="14.4" x14ac:dyDescent="0.3"/>
  <cols>
    <col min="1" max="1" width="6.33203125" style="4" bestFit="1" customWidth="1"/>
    <col min="2" max="2" width="43.6640625" style="4" bestFit="1" customWidth="1"/>
    <col min="3" max="3" width="16.88671875" style="21" customWidth="1"/>
    <col min="4" max="4" width="16.5546875" style="21" customWidth="1"/>
    <col min="5" max="6" width="16.88671875" style="21" customWidth="1"/>
    <col min="7" max="8" width="12.6640625" style="8" customWidth="1"/>
    <col min="9" max="9" width="12.6640625" style="26" customWidth="1"/>
    <col min="10" max="10" width="2.21875" style="84" customWidth="1"/>
    <col min="11" max="11" width="90.5546875" style="4" bestFit="1" customWidth="1"/>
    <col min="12" max="16384" width="21.109375" style="4"/>
  </cols>
  <sheetData>
    <row r="1" spans="1:10" ht="36.6" thickBot="1" x14ac:dyDescent="0.4">
      <c r="A1" s="46" t="s">
        <v>0</v>
      </c>
      <c r="B1" s="22" t="s">
        <v>485</v>
      </c>
      <c r="C1" s="37" t="s">
        <v>657</v>
      </c>
      <c r="D1" s="126" t="s">
        <v>762</v>
      </c>
      <c r="E1" s="127" t="s">
        <v>729</v>
      </c>
      <c r="F1" s="125" t="s">
        <v>770</v>
      </c>
      <c r="G1" s="23" t="s">
        <v>654</v>
      </c>
      <c r="H1" s="23" t="s">
        <v>655</v>
      </c>
      <c r="I1" s="87" t="s">
        <v>732</v>
      </c>
      <c r="J1" s="83"/>
    </row>
    <row r="2" spans="1:10" ht="15.6" x14ac:dyDescent="0.3">
      <c r="A2" s="59">
        <v>1</v>
      </c>
      <c r="B2" s="28" t="s">
        <v>486</v>
      </c>
      <c r="C2" s="27"/>
      <c r="D2" s="27"/>
      <c r="E2" s="27"/>
      <c r="F2" s="27"/>
      <c r="G2" s="27"/>
      <c r="H2" s="27"/>
      <c r="I2" s="88"/>
      <c r="J2" s="117"/>
    </row>
    <row r="3" spans="1:10" x14ac:dyDescent="0.3">
      <c r="A3" s="60">
        <v>2</v>
      </c>
      <c r="B3" s="11" t="s">
        <v>487</v>
      </c>
      <c r="C3" s="30">
        <v>70000.06</v>
      </c>
      <c r="D3" s="30">
        <v>70000.06</v>
      </c>
      <c r="E3" s="30">
        <v>70000.06</v>
      </c>
      <c r="F3" s="30">
        <f>D3-E3</f>
        <v>0</v>
      </c>
      <c r="G3" s="29" t="s">
        <v>488</v>
      </c>
      <c r="H3" s="29" t="s">
        <v>489</v>
      </c>
      <c r="I3" s="110"/>
    </row>
    <row r="4" spans="1:10" x14ac:dyDescent="0.3">
      <c r="A4" s="60">
        <v>3</v>
      </c>
      <c r="B4" s="11" t="s">
        <v>490</v>
      </c>
      <c r="C4" s="30">
        <v>53000.22</v>
      </c>
      <c r="D4" s="30">
        <v>54537.599999999999</v>
      </c>
      <c r="E4" s="30">
        <v>53000.22</v>
      </c>
      <c r="F4" s="30">
        <f t="shared" ref="F4:F5" si="0">D4-E4</f>
        <v>1537.3799999999974</v>
      </c>
      <c r="G4" s="29" t="s">
        <v>488</v>
      </c>
      <c r="H4" s="29" t="s">
        <v>489</v>
      </c>
      <c r="I4" s="110"/>
    </row>
    <row r="5" spans="1:10" x14ac:dyDescent="0.3">
      <c r="A5" s="60">
        <v>4</v>
      </c>
      <c r="B5" s="11" t="s">
        <v>491</v>
      </c>
      <c r="C5" s="30">
        <v>35000</v>
      </c>
      <c r="D5" s="30">
        <v>35755.199999999997</v>
      </c>
      <c r="E5" s="30">
        <v>35000</v>
      </c>
      <c r="F5" s="30">
        <f t="shared" si="0"/>
        <v>755.19999999999709</v>
      </c>
      <c r="G5" s="29" t="s">
        <v>488</v>
      </c>
      <c r="H5" s="29" t="s">
        <v>489</v>
      </c>
      <c r="I5" s="110"/>
    </row>
    <row r="6" spans="1:10" x14ac:dyDescent="0.3">
      <c r="A6" s="60">
        <v>5</v>
      </c>
      <c r="B6" s="11" t="s">
        <v>492</v>
      </c>
      <c r="C6" s="30"/>
      <c r="D6" s="30"/>
      <c r="E6" s="30"/>
      <c r="F6" s="30"/>
      <c r="G6" s="31"/>
      <c r="H6" s="31"/>
      <c r="I6" s="110"/>
    </row>
    <row r="7" spans="1:10" x14ac:dyDescent="0.3">
      <c r="A7" s="8">
        <v>6</v>
      </c>
      <c r="B7" s="38" t="s">
        <v>162</v>
      </c>
      <c r="C7" s="81">
        <f>SUM(C3:C6)</f>
        <v>158000.28</v>
      </c>
      <c r="D7" s="81">
        <f>SUM(D3:D6)</f>
        <v>160292.85999999999</v>
      </c>
      <c r="E7" s="81">
        <f>SUM(E3:E6)</f>
        <v>158000.28</v>
      </c>
      <c r="F7" s="81">
        <f>SUM(F3:F6)</f>
        <v>2292.5799999999945</v>
      </c>
      <c r="G7" s="24"/>
      <c r="H7" s="24"/>
      <c r="I7" s="36"/>
    </row>
    <row r="8" spans="1:10" x14ac:dyDescent="0.3">
      <c r="A8" s="8">
        <v>8</v>
      </c>
      <c r="C8" s="25"/>
      <c r="D8" s="25"/>
      <c r="E8" s="25"/>
      <c r="F8" s="25"/>
    </row>
    <row r="9" spans="1:10" ht="15.6" x14ac:dyDescent="0.3">
      <c r="A9" s="8">
        <v>9</v>
      </c>
      <c r="B9" s="28" t="s">
        <v>170</v>
      </c>
      <c r="C9" s="27"/>
      <c r="D9" s="27"/>
      <c r="E9" s="27"/>
      <c r="F9" s="27"/>
      <c r="G9" s="27"/>
      <c r="H9" s="27"/>
      <c r="I9" s="88"/>
    </row>
    <row r="10" spans="1:10" x14ac:dyDescent="0.3">
      <c r="A10" s="60">
        <v>10</v>
      </c>
      <c r="B10" s="11" t="s">
        <v>494</v>
      </c>
      <c r="C10" s="30">
        <v>20000.04</v>
      </c>
      <c r="D10" s="30">
        <v>20000.04</v>
      </c>
      <c r="E10" s="30">
        <v>20000.04</v>
      </c>
      <c r="F10" s="30">
        <f t="shared" ref="F10:F20" si="1">D10-E10</f>
        <v>0</v>
      </c>
      <c r="G10" s="29" t="s">
        <v>495</v>
      </c>
      <c r="H10" s="29" t="s">
        <v>489</v>
      </c>
      <c r="I10" s="110"/>
    </row>
    <row r="11" spans="1:10" x14ac:dyDescent="0.3">
      <c r="A11" s="60">
        <v>11</v>
      </c>
      <c r="B11" s="11" t="s">
        <v>496</v>
      </c>
      <c r="C11" s="30">
        <v>14500.08</v>
      </c>
      <c r="D11" s="30">
        <v>14500.08</v>
      </c>
      <c r="E11" s="30">
        <v>14500.08</v>
      </c>
      <c r="F11" s="30">
        <f t="shared" si="1"/>
        <v>0</v>
      </c>
      <c r="G11" s="29" t="s">
        <v>495</v>
      </c>
      <c r="H11" s="29" t="s">
        <v>489</v>
      </c>
      <c r="I11" s="110"/>
    </row>
    <row r="12" spans="1:10" x14ac:dyDescent="0.3">
      <c r="A12" s="60">
        <v>12</v>
      </c>
      <c r="B12" s="11" t="s">
        <v>497</v>
      </c>
      <c r="C12" s="30">
        <v>14500.08</v>
      </c>
      <c r="D12" s="30">
        <v>14500.08</v>
      </c>
      <c r="E12" s="30">
        <v>14500.08</v>
      </c>
      <c r="F12" s="30">
        <f t="shared" si="1"/>
        <v>0</v>
      </c>
      <c r="G12" s="29" t="s">
        <v>495</v>
      </c>
      <c r="H12" s="29" t="s">
        <v>489</v>
      </c>
      <c r="I12" s="110"/>
    </row>
    <row r="13" spans="1:10" x14ac:dyDescent="0.3">
      <c r="A13" s="60">
        <v>13</v>
      </c>
      <c r="B13" s="11" t="s">
        <v>498</v>
      </c>
      <c r="C13" s="30">
        <v>14500.08</v>
      </c>
      <c r="D13" s="30">
        <v>14500.08</v>
      </c>
      <c r="E13" s="30">
        <v>14500.08</v>
      </c>
      <c r="F13" s="30">
        <f t="shared" si="1"/>
        <v>0</v>
      </c>
      <c r="G13" s="29" t="s">
        <v>495</v>
      </c>
      <c r="H13" s="29" t="s">
        <v>489</v>
      </c>
      <c r="I13" s="110"/>
    </row>
    <row r="14" spans="1:10" x14ac:dyDescent="0.3">
      <c r="A14" s="60">
        <v>14</v>
      </c>
      <c r="B14" s="11" t="s">
        <v>499</v>
      </c>
      <c r="C14" s="30">
        <v>14500.08</v>
      </c>
      <c r="D14" s="30">
        <v>14500.08</v>
      </c>
      <c r="E14" s="30">
        <v>14500.08</v>
      </c>
      <c r="F14" s="30">
        <f t="shared" si="1"/>
        <v>0</v>
      </c>
      <c r="G14" s="29" t="s">
        <v>495</v>
      </c>
      <c r="H14" s="29" t="s">
        <v>489</v>
      </c>
      <c r="I14" s="110"/>
    </row>
    <row r="15" spans="1:10" x14ac:dyDescent="0.3">
      <c r="A15" s="60">
        <v>15</v>
      </c>
      <c r="B15" s="11" t="s">
        <v>500</v>
      </c>
      <c r="C15" s="30">
        <v>14500.08</v>
      </c>
      <c r="D15" s="30">
        <v>14500.08</v>
      </c>
      <c r="E15" s="30">
        <v>14500.08</v>
      </c>
      <c r="F15" s="30">
        <f t="shared" si="1"/>
        <v>0</v>
      </c>
      <c r="G15" s="29" t="s">
        <v>495</v>
      </c>
      <c r="H15" s="29" t="s">
        <v>489</v>
      </c>
      <c r="I15" s="110"/>
    </row>
    <row r="16" spans="1:10" x14ac:dyDescent="0.3">
      <c r="A16" s="60">
        <v>16</v>
      </c>
      <c r="B16" s="11" t="s">
        <v>501</v>
      </c>
      <c r="C16" s="30">
        <v>14500.08</v>
      </c>
      <c r="D16" s="30">
        <v>14500.08</v>
      </c>
      <c r="E16" s="30">
        <v>14500.08</v>
      </c>
      <c r="F16" s="30">
        <f t="shared" si="1"/>
        <v>0</v>
      </c>
      <c r="G16" s="29" t="s">
        <v>495</v>
      </c>
      <c r="H16" s="29" t="s">
        <v>489</v>
      </c>
      <c r="I16" s="110"/>
    </row>
    <row r="17" spans="1:11" x14ac:dyDescent="0.3">
      <c r="A17" s="60">
        <v>17</v>
      </c>
      <c r="B17" s="11" t="s">
        <v>502</v>
      </c>
      <c r="C17" s="30">
        <v>14500.08</v>
      </c>
      <c r="D17" s="30">
        <v>14500.08</v>
      </c>
      <c r="E17" s="30">
        <v>14500.08</v>
      </c>
      <c r="F17" s="30">
        <f t="shared" si="1"/>
        <v>0</v>
      </c>
      <c r="G17" s="29" t="s">
        <v>495</v>
      </c>
      <c r="H17" s="29" t="s">
        <v>489</v>
      </c>
      <c r="I17" s="110"/>
    </row>
    <row r="18" spans="1:11" x14ac:dyDescent="0.3">
      <c r="A18" s="60">
        <v>18</v>
      </c>
      <c r="B18" s="11" t="s">
        <v>503</v>
      </c>
      <c r="C18" s="30">
        <v>14500.08</v>
      </c>
      <c r="D18" s="30">
        <v>14500.08</v>
      </c>
      <c r="E18" s="30">
        <v>14500.08</v>
      </c>
      <c r="F18" s="30">
        <f t="shared" si="1"/>
        <v>0</v>
      </c>
      <c r="G18" s="29" t="s">
        <v>495</v>
      </c>
      <c r="H18" s="29" t="s">
        <v>489</v>
      </c>
      <c r="I18" s="110"/>
    </row>
    <row r="19" spans="1:11" s="123" customFormat="1" x14ac:dyDescent="0.3">
      <c r="A19" s="128">
        <v>19</v>
      </c>
      <c r="B19" s="120" t="s">
        <v>504</v>
      </c>
      <c r="C19" s="129"/>
      <c r="D19" s="129"/>
      <c r="E19" s="129"/>
      <c r="F19" s="30">
        <f t="shared" si="1"/>
        <v>0</v>
      </c>
      <c r="G19" s="130" t="s">
        <v>488</v>
      </c>
      <c r="H19" s="130" t="s">
        <v>505</v>
      </c>
      <c r="I19" s="131">
        <v>0</v>
      </c>
      <c r="J19" s="122"/>
      <c r="K19" s="123" t="s">
        <v>807</v>
      </c>
    </row>
    <row r="20" spans="1:11" x14ac:dyDescent="0.3">
      <c r="A20" s="60">
        <v>20</v>
      </c>
      <c r="B20" s="33" t="s">
        <v>492</v>
      </c>
      <c r="C20" s="30"/>
      <c r="D20" s="30"/>
      <c r="E20" s="30"/>
      <c r="F20" s="30">
        <f t="shared" si="1"/>
        <v>0</v>
      </c>
      <c r="G20" s="31"/>
      <c r="H20" s="31"/>
      <c r="I20" s="110"/>
    </row>
    <row r="21" spans="1:11" x14ac:dyDescent="0.3">
      <c r="A21" s="8">
        <v>21</v>
      </c>
      <c r="B21" s="38" t="s">
        <v>162</v>
      </c>
      <c r="C21" s="81">
        <f>SUM(C10:C20)</f>
        <v>136000.68</v>
      </c>
      <c r="D21" s="81">
        <f>SUM(D10:D20)</f>
        <v>136000.68</v>
      </c>
      <c r="E21" s="81">
        <f>SUM(E10:E20)</f>
        <v>136000.68</v>
      </c>
      <c r="F21" s="81">
        <f>SUM(F10:F20)</f>
        <v>0</v>
      </c>
      <c r="G21" s="24"/>
      <c r="H21" s="24"/>
      <c r="I21" s="36"/>
    </row>
    <row r="22" spans="1:11" x14ac:dyDescent="0.3">
      <c r="A22" s="8">
        <v>23</v>
      </c>
      <c r="B22" s="5"/>
      <c r="C22" s="9"/>
      <c r="D22" s="9"/>
      <c r="E22" s="9"/>
      <c r="F22" s="9"/>
      <c r="G22" s="24"/>
      <c r="H22" s="24"/>
      <c r="I22" s="36"/>
    </row>
    <row r="23" spans="1:11" s="27" customFormat="1" ht="15.6" x14ac:dyDescent="0.3">
      <c r="A23" s="8">
        <v>24</v>
      </c>
      <c r="B23" s="28" t="s">
        <v>197</v>
      </c>
      <c r="I23" s="88"/>
      <c r="J23" s="122"/>
    </row>
    <row r="24" spans="1:11" x14ac:dyDescent="0.3">
      <c r="A24" s="60">
        <v>25</v>
      </c>
      <c r="B24" s="11" t="s">
        <v>506</v>
      </c>
      <c r="C24" s="30">
        <v>69243.199999999997</v>
      </c>
      <c r="D24" s="30">
        <v>72705.36</v>
      </c>
      <c r="E24" s="241"/>
      <c r="F24" s="30">
        <f t="shared" ref="F24:F27" si="2">D24-E24</f>
        <v>72705.36</v>
      </c>
      <c r="G24" s="29" t="s">
        <v>488</v>
      </c>
      <c r="H24" s="29" t="s">
        <v>489</v>
      </c>
      <c r="I24" s="110"/>
    </row>
    <row r="25" spans="1:11" x14ac:dyDescent="0.3">
      <c r="A25" s="60">
        <v>26</v>
      </c>
      <c r="B25" s="11" t="s">
        <v>512</v>
      </c>
      <c r="C25" s="30">
        <v>24150</v>
      </c>
      <c r="D25" s="30">
        <v>27040</v>
      </c>
      <c r="E25" s="241"/>
      <c r="F25" s="30">
        <f t="shared" si="2"/>
        <v>27040</v>
      </c>
      <c r="G25" s="29" t="s">
        <v>488</v>
      </c>
      <c r="H25" s="29" t="s">
        <v>505</v>
      </c>
      <c r="I25" s="110">
        <v>13</v>
      </c>
    </row>
    <row r="26" spans="1:11" x14ac:dyDescent="0.3">
      <c r="A26" s="60">
        <v>27</v>
      </c>
      <c r="B26" s="11" t="s">
        <v>490</v>
      </c>
      <c r="C26" s="30">
        <v>40000</v>
      </c>
      <c r="D26" s="30">
        <v>41288</v>
      </c>
      <c r="E26" s="241"/>
      <c r="F26" s="30">
        <f t="shared" si="2"/>
        <v>41288</v>
      </c>
      <c r="G26" s="29" t="s">
        <v>488</v>
      </c>
      <c r="H26" s="29" t="s">
        <v>505</v>
      </c>
      <c r="I26" s="110">
        <v>19.23076923076923</v>
      </c>
    </row>
    <row r="27" spans="1:11" x14ac:dyDescent="0.3">
      <c r="A27" s="60">
        <v>28</v>
      </c>
      <c r="B27" s="11" t="s">
        <v>492</v>
      </c>
      <c r="C27" s="30"/>
      <c r="D27" s="30"/>
      <c r="E27" s="30"/>
      <c r="F27" s="30">
        <f t="shared" si="2"/>
        <v>0</v>
      </c>
      <c r="G27" s="31"/>
      <c r="H27" s="31"/>
      <c r="I27" s="110"/>
    </row>
    <row r="28" spans="1:11" x14ac:dyDescent="0.3">
      <c r="A28" s="8">
        <v>29</v>
      </c>
      <c r="B28" s="38" t="s">
        <v>162</v>
      </c>
      <c r="C28" s="81">
        <f>SUM(C24:C27)</f>
        <v>133393.20000000001</v>
      </c>
      <c r="D28" s="81">
        <f>SUM(D24:D27)</f>
        <v>141033.35999999999</v>
      </c>
      <c r="E28" s="81">
        <f>SUM(E24:E27)</f>
        <v>0</v>
      </c>
      <c r="F28" s="81">
        <f>SUM(F24:F27)</f>
        <v>141033.35999999999</v>
      </c>
      <c r="G28" s="24"/>
      <c r="H28" s="24"/>
      <c r="I28" s="36"/>
    </row>
    <row r="29" spans="1:11" x14ac:dyDescent="0.3">
      <c r="A29" s="8">
        <v>31</v>
      </c>
      <c r="C29" s="25"/>
      <c r="D29" s="25"/>
      <c r="E29" s="25"/>
      <c r="F29" s="25"/>
    </row>
    <row r="30" spans="1:11" s="27" customFormat="1" ht="15.6" x14ac:dyDescent="0.3">
      <c r="A30" s="8">
        <v>32</v>
      </c>
      <c r="B30" s="28" t="s">
        <v>200</v>
      </c>
      <c r="I30" s="88"/>
      <c r="J30" s="84"/>
    </row>
    <row r="31" spans="1:11" x14ac:dyDescent="0.3">
      <c r="A31" s="60">
        <v>33</v>
      </c>
      <c r="B31" s="34" t="s">
        <v>507</v>
      </c>
      <c r="C31" s="30">
        <v>60000.02</v>
      </c>
      <c r="D31" s="30">
        <v>63000</v>
      </c>
      <c r="E31" s="30">
        <v>60000.2</v>
      </c>
      <c r="F31" s="30">
        <f t="shared" ref="F31:F38" si="3">D31-E31</f>
        <v>2999.8000000000029</v>
      </c>
      <c r="G31" s="29" t="s">
        <v>488</v>
      </c>
      <c r="H31" s="29" t="s">
        <v>489</v>
      </c>
      <c r="I31" s="110"/>
    </row>
    <row r="32" spans="1:11" x14ac:dyDescent="0.3">
      <c r="A32" s="60">
        <v>34</v>
      </c>
      <c r="B32" s="34" t="s">
        <v>508</v>
      </c>
      <c r="C32" s="30">
        <v>52000</v>
      </c>
      <c r="D32" s="30">
        <v>54600</v>
      </c>
      <c r="E32" s="30">
        <v>52000</v>
      </c>
      <c r="F32" s="30">
        <f t="shared" si="3"/>
        <v>2600</v>
      </c>
      <c r="G32" s="29" t="s">
        <v>488</v>
      </c>
      <c r="H32" s="29" t="s">
        <v>489</v>
      </c>
      <c r="I32" s="110"/>
    </row>
    <row r="33" spans="1:12" x14ac:dyDescent="0.3">
      <c r="A33" s="60">
        <v>35</v>
      </c>
      <c r="B33" s="11" t="s">
        <v>739</v>
      </c>
      <c r="C33" s="30">
        <v>11804</v>
      </c>
      <c r="D33" s="30">
        <v>12394.2</v>
      </c>
      <c r="E33" s="30">
        <v>11804</v>
      </c>
      <c r="F33" s="30">
        <f t="shared" si="3"/>
        <v>590.20000000000073</v>
      </c>
      <c r="G33" s="29" t="s">
        <v>495</v>
      </c>
      <c r="H33" s="29" t="s">
        <v>505</v>
      </c>
      <c r="I33" s="110"/>
      <c r="L33" s="75"/>
    </row>
    <row r="34" spans="1:12" x14ac:dyDescent="0.3">
      <c r="A34" s="60">
        <v>36</v>
      </c>
      <c r="B34" s="11" t="s">
        <v>739</v>
      </c>
      <c r="C34" s="30">
        <v>11804</v>
      </c>
      <c r="D34" s="30">
        <v>12394.2</v>
      </c>
      <c r="E34" s="30">
        <v>11804</v>
      </c>
      <c r="F34" s="30">
        <f t="shared" si="3"/>
        <v>590.20000000000073</v>
      </c>
      <c r="G34" s="29" t="s">
        <v>495</v>
      </c>
      <c r="H34" s="29" t="s">
        <v>505</v>
      </c>
      <c r="I34" s="110"/>
    </row>
    <row r="35" spans="1:12" x14ac:dyDescent="0.3">
      <c r="A35" s="60">
        <v>37</v>
      </c>
      <c r="B35" s="11" t="s">
        <v>509</v>
      </c>
      <c r="C35" s="30">
        <v>35000</v>
      </c>
      <c r="D35" s="30">
        <v>36750</v>
      </c>
      <c r="E35" s="30">
        <v>36750</v>
      </c>
      <c r="F35" s="30">
        <f t="shared" si="3"/>
        <v>0</v>
      </c>
      <c r="G35" s="29" t="s">
        <v>488</v>
      </c>
      <c r="H35" s="29" t="s">
        <v>489</v>
      </c>
      <c r="I35" s="110"/>
    </row>
    <row r="36" spans="1:12" x14ac:dyDescent="0.3">
      <c r="A36" s="60">
        <v>38</v>
      </c>
      <c r="B36" s="11" t="s">
        <v>510</v>
      </c>
      <c r="C36" s="30">
        <v>35568</v>
      </c>
      <c r="D36" s="30">
        <v>36750</v>
      </c>
      <c r="E36" s="30">
        <v>36750</v>
      </c>
      <c r="F36" s="30">
        <f t="shared" si="3"/>
        <v>0</v>
      </c>
      <c r="G36" s="29" t="s">
        <v>488</v>
      </c>
      <c r="H36" s="29" t="s">
        <v>489</v>
      </c>
      <c r="I36" s="110"/>
    </row>
    <row r="37" spans="1:12" s="123" customFormat="1" x14ac:dyDescent="0.3">
      <c r="A37" s="128">
        <v>39</v>
      </c>
      <c r="B37" s="120" t="s">
        <v>511</v>
      </c>
      <c r="C37" s="129">
        <v>27000</v>
      </c>
      <c r="D37" s="129">
        <v>28350</v>
      </c>
      <c r="E37" s="129">
        <v>0</v>
      </c>
      <c r="F37" s="30">
        <f t="shared" si="3"/>
        <v>28350</v>
      </c>
      <c r="G37" s="130" t="s">
        <v>488</v>
      </c>
      <c r="H37" s="130" t="s">
        <v>505</v>
      </c>
      <c r="I37" s="131">
        <v>0</v>
      </c>
      <c r="J37" s="122"/>
      <c r="K37" s="123" t="s">
        <v>801</v>
      </c>
    </row>
    <row r="38" spans="1:12" x14ac:dyDescent="0.3">
      <c r="A38" s="60">
        <v>40</v>
      </c>
      <c r="B38" s="33" t="s">
        <v>492</v>
      </c>
      <c r="C38" s="30"/>
      <c r="D38" s="30"/>
      <c r="E38" s="30"/>
      <c r="F38" s="30">
        <f t="shared" si="3"/>
        <v>0</v>
      </c>
      <c r="G38" s="31"/>
      <c r="H38" s="31"/>
      <c r="I38" s="110"/>
    </row>
    <row r="39" spans="1:12" x14ac:dyDescent="0.3">
      <c r="A39" s="8">
        <v>41</v>
      </c>
      <c r="B39" s="38" t="s">
        <v>162</v>
      </c>
      <c r="C39" s="81">
        <f>SUM(C31:C38)</f>
        <v>233176.02</v>
      </c>
      <c r="D39" s="81">
        <f>SUM(D31:D38)</f>
        <v>244238.4</v>
      </c>
      <c r="E39" s="81">
        <f>SUM(E31:E38)</f>
        <v>209108.2</v>
      </c>
      <c r="F39" s="81">
        <f>SUM(F31:F38)</f>
        <v>35130.200000000004</v>
      </c>
      <c r="G39" s="24"/>
      <c r="H39" s="24"/>
      <c r="I39" s="36"/>
    </row>
    <row r="40" spans="1:12" x14ac:dyDescent="0.3">
      <c r="A40" s="8">
        <v>43</v>
      </c>
      <c r="C40" s="25"/>
      <c r="D40" s="25"/>
      <c r="E40" s="25"/>
      <c r="F40" s="25"/>
    </row>
    <row r="41" spans="1:12" ht="15.6" x14ac:dyDescent="0.3">
      <c r="A41" s="8">
        <v>44</v>
      </c>
      <c r="B41" s="28" t="s">
        <v>229</v>
      </c>
      <c r="C41" s="27"/>
      <c r="D41" s="27"/>
      <c r="E41" s="27"/>
      <c r="F41" s="27"/>
      <c r="G41" s="27"/>
      <c r="H41" s="27"/>
      <c r="I41" s="88"/>
    </row>
    <row r="42" spans="1:12" x14ac:dyDescent="0.3">
      <c r="A42" s="60">
        <v>45</v>
      </c>
      <c r="B42" s="11" t="s">
        <v>229</v>
      </c>
      <c r="C42" s="30">
        <v>65000</v>
      </c>
      <c r="D42" s="30">
        <v>68250</v>
      </c>
      <c r="E42" s="30">
        <v>65000</v>
      </c>
      <c r="F42" s="30">
        <f t="shared" ref="F42:F46" si="4">D42-E42</f>
        <v>3250</v>
      </c>
      <c r="G42" s="29" t="s">
        <v>488</v>
      </c>
      <c r="H42" s="29" t="s">
        <v>489</v>
      </c>
      <c r="I42" s="110"/>
    </row>
    <row r="43" spans="1:12" x14ac:dyDescent="0.3">
      <c r="A43" s="60">
        <v>46</v>
      </c>
      <c r="B43" s="11" t="s">
        <v>512</v>
      </c>
      <c r="C43" s="30">
        <v>24150</v>
      </c>
      <c r="D43" s="30">
        <v>27040</v>
      </c>
      <c r="E43" s="30">
        <f t="shared" ref="E43:E44" si="5">2080*I43</f>
        <v>27040</v>
      </c>
      <c r="F43" s="30">
        <f t="shared" si="4"/>
        <v>0</v>
      </c>
      <c r="G43" s="29" t="s">
        <v>488</v>
      </c>
      <c r="H43" s="29" t="s">
        <v>505</v>
      </c>
      <c r="I43" s="110">
        <v>13</v>
      </c>
    </row>
    <row r="44" spans="1:12" x14ac:dyDescent="0.3">
      <c r="A44" s="60">
        <v>47</v>
      </c>
      <c r="B44" s="11" t="s">
        <v>757</v>
      </c>
      <c r="C44" s="30">
        <v>26561</v>
      </c>
      <c r="D44" s="30">
        <v>27889.68</v>
      </c>
      <c r="E44" s="30">
        <f t="shared" si="5"/>
        <v>28080</v>
      </c>
      <c r="F44" s="30">
        <f t="shared" si="4"/>
        <v>-190.31999999999971</v>
      </c>
      <c r="G44" s="29" t="s">
        <v>488</v>
      </c>
      <c r="H44" s="29" t="s">
        <v>505</v>
      </c>
      <c r="I44" s="110">
        <v>13.5</v>
      </c>
    </row>
    <row r="45" spans="1:12" x14ac:dyDescent="0.3">
      <c r="A45" s="60">
        <v>48</v>
      </c>
      <c r="B45" s="11" t="s">
        <v>513</v>
      </c>
      <c r="C45" s="30"/>
      <c r="D45" s="30">
        <v>12500</v>
      </c>
      <c r="E45" s="30">
        <v>0</v>
      </c>
      <c r="F45" s="30">
        <f t="shared" si="4"/>
        <v>12500</v>
      </c>
      <c r="G45" s="29" t="s">
        <v>495</v>
      </c>
      <c r="H45" s="29" t="s">
        <v>505</v>
      </c>
      <c r="I45" s="110"/>
    </row>
    <row r="46" spans="1:12" x14ac:dyDescent="0.3">
      <c r="A46" s="60">
        <v>49</v>
      </c>
      <c r="B46" s="11" t="s">
        <v>492</v>
      </c>
      <c r="C46" s="30"/>
      <c r="D46" s="30"/>
      <c r="E46" s="30"/>
      <c r="F46" s="30">
        <f t="shared" si="4"/>
        <v>0</v>
      </c>
      <c r="G46" s="31"/>
      <c r="H46" s="31"/>
      <c r="I46" s="110"/>
    </row>
    <row r="47" spans="1:12" x14ac:dyDescent="0.3">
      <c r="A47" s="8">
        <v>50</v>
      </c>
      <c r="B47" s="38" t="s">
        <v>162</v>
      </c>
      <c r="C47" s="81">
        <f>SUM(C42:C46)</f>
        <v>115711</v>
      </c>
      <c r="D47" s="81">
        <f>SUM(D42:D46)</f>
        <v>135679.67999999999</v>
      </c>
      <c r="E47" s="81">
        <f>SUM(E42:E46)</f>
        <v>120120</v>
      </c>
      <c r="F47" s="81">
        <f>SUM(F42:F46)</f>
        <v>15559.68</v>
      </c>
      <c r="G47" s="24"/>
      <c r="H47" s="24"/>
      <c r="I47" s="36"/>
      <c r="J47" s="122"/>
    </row>
    <row r="48" spans="1:12" x14ac:dyDescent="0.3">
      <c r="A48" s="8">
        <v>52</v>
      </c>
      <c r="B48" s="5"/>
      <c r="C48" s="9"/>
      <c r="D48" s="9"/>
      <c r="E48" s="9"/>
      <c r="F48" s="9"/>
      <c r="G48" s="24"/>
      <c r="H48" s="24"/>
      <c r="I48" s="36"/>
      <c r="J48" s="122"/>
    </row>
    <row r="49" spans="1:11" s="27" customFormat="1" ht="15.6" x14ac:dyDescent="0.3">
      <c r="A49" s="8">
        <v>53</v>
      </c>
      <c r="B49" s="28" t="s">
        <v>514</v>
      </c>
      <c r="I49" s="88"/>
      <c r="J49" s="84"/>
    </row>
    <row r="50" spans="1:11" x14ac:dyDescent="0.3">
      <c r="A50" s="60">
        <v>54</v>
      </c>
      <c r="B50" s="11" t="s">
        <v>514</v>
      </c>
      <c r="C50" s="30">
        <v>40500</v>
      </c>
      <c r="D50" s="30">
        <v>42525.01</v>
      </c>
      <c r="E50" s="30">
        <v>42000</v>
      </c>
      <c r="F50" s="30">
        <f t="shared" ref="F50:F53" si="6">D50-E50</f>
        <v>525.01000000000204</v>
      </c>
      <c r="G50" s="29" t="s">
        <v>488</v>
      </c>
      <c r="H50" s="29" t="s">
        <v>489</v>
      </c>
      <c r="I50" s="110"/>
    </row>
    <row r="51" spans="1:11" s="123" customFormat="1" x14ac:dyDescent="0.3">
      <c r="A51" s="128">
        <v>55</v>
      </c>
      <c r="B51" s="120" t="s">
        <v>515</v>
      </c>
      <c r="C51" s="129">
        <v>32500</v>
      </c>
      <c r="D51" s="129">
        <v>32500</v>
      </c>
      <c r="E51" s="129">
        <v>0</v>
      </c>
      <c r="F51" s="30">
        <f t="shared" si="6"/>
        <v>32500</v>
      </c>
      <c r="G51" s="130" t="s">
        <v>488</v>
      </c>
      <c r="H51" s="130" t="s">
        <v>489</v>
      </c>
      <c r="I51" s="131"/>
      <c r="J51" s="122"/>
      <c r="K51" s="123" t="s">
        <v>781</v>
      </c>
    </row>
    <row r="52" spans="1:11" x14ac:dyDescent="0.3">
      <c r="A52" s="60">
        <v>56</v>
      </c>
      <c r="B52" s="11" t="s">
        <v>738</v>
      </c>
      <c r="C52" s="30">
        <v>24150</v>
      </c>
      <c r="D52" s="30">
        <v>27040</v>
      </c>
      <c r="E52" s="30">
        <f>2080*I52</f>
        <v>27040</v>
      </c>
      <c r="F52" s="30">
        <f t="shared" si="6"/>
        <v>0</v>
      </c>
      <c r="G52" s="29" t="s">
        <v>488</v>
      </c>
      <c r="H52" s="29" t="s">
        <v>505</v>
      </c>
      <c r="I52" s="110">
        <v>13</v>
      </c>
    </row>
    <row r="53" spans="1:11" x14ac:dyDescent="0.3">
      <c r="A53" s="60">
        <v>57</v>
      </c>
      <c r="B53" s="11" t="s">
        <v>492</v>
      </c>
      <c r="C53" s="30"/>
      <c r="D53" s="30"/>
      <c r="E53" s="30"/>
      <c r="F53" s="30">
        <f t="shared" si="6"/>
        <v>0</v>
      </c>
      <c r="G53" s="31"/>
      <c r="H53" s="31"/>
      <c r="I53" s="110"/>
    </row>
    <row r="54" spans="1:11" x14ac:dyDescent="0.3">
      <c r="A54" s="8">
        <v>58</v>
      </c>
      <c r="B54" s="38" t="s">
        <v>162</v>
      </c>
      <c r="C54" s="81">
        <f>SUM(C50:C53)</f>
        <v>97150</v>
      </c>
      <c r="D54" s="81">
        <f>SUM(D50:D53)</f>
        <v>102065.01000000001</v>
      </c>
      <c r="E54" s="81">
        <f>SUM(E50:E53)</f>
        <v>69040</v>
      </c>
      <c r="F54" s="81">
        <f>SUM(F50:F53)</f>
        <v>33025.01</v>
      </c>
      <c r="G54" s="24"/>
      <c r="H54" s="24"/>
      <c r="I54" s="36"/>
    </row>
    <row r="55" spans="1:11" x14ac:dyDescent="0.3">
      <c r="A55" s="8">
        <v>60</v>
      </c>
      <c r="B55" s="5"/>
      <c r="C55" s="9"/>
      <c r="D55" s="9"/>
      <c r="E55" s="9"/>
      <c r="F55" s="9"/>
      <c r="G55" s="24"/>
      <c r="H55" s="24"/>
      <c r="I55" s="36"/>
    </row>
    <row r="56" spans="1:11" s="27" customFormat="1" ht="15.6" x14ac:dyDescent="0.3">
      <c r="A56" s="8">
        <v>61</v>
      </c>
      <c r="B56" s="28" t="s">
        <v>516</v>
      </c>
      <c r="I56" s="88"/>
      <c r="J56" s="84"/>
    </row>
    <row r="57" spans="1:11" x14ac:dyDescent="0.3">
      <c r="A57" s="60">
        <v>62</v>
      </c>
      <c r="B57" s="11" t="s">
        <v>517</v>
      </c>
      <c r="C57" s="30">
        <v>46999.94</v>
      </c>
      <c r="D57" s="30">
        <v>49350</v>
      </c>
      <c r="E57" s="30">
        <v>47000</v>
      </c>
      <c r="F57" s="30">
        <f t="shared" ref="F57:F61" si="7">D57-E57</f>
        <v>2350</v>
      </c>
      <c r="G57" s="29" t="s">
        <v>488</v>
      </c>
      <c r="H57" s="29" t="s">
        <v>489</v>
      </c>
      <c r="I57" s="110"/>
    </row>
    <row r="58" spans="1:11" x14ac:dyDescent="0.3">
      <c r="A58" s="60">
        <v>63</v>
      </c>
      <c r="B58" s="11" t="s">
        <v>518</v>
      </c>
      <c r="C58" s="30"/>
      <c r="D58" s="30">
        <v>25727.52</v>
      </c>
      <c r="E58" s="30">
        <f>2080*I58</f>
        <v>25480</v>
      </c>
      <c r="F58" s="30">
        <f t="shared" si="7"/>
        <v>247.52000000000044</v>
      </c>
      <c r="G58" s="29" t="s">
        <v>488</v>
      </c>
      <c r="H58" s="29" t="s">
        <v>505</v>
      </c>
      <c r="I58" s="110">
        <v>12.25</v>
      </c>
    </row>
    <row r="59" spans="1:11" x14ac:dyDescent="0.3">
      <c r="A59" s="60">
        <v>64</v>
      </c>
      <c r="B59" s="11" t="s">
        <v>518</v>
      </c>
      <c r="C59" s="30">
        <v>24502.400000000001</v>
      </c>
      <c r="D59" s="30">
        <v>25727.52</v>
      </c>
      <c r="E59" s="241"/>
      <c r="F59" s="30">
        <f t="shared" si="7"/>
        <v>25727.52</v>
      </c>
      <c r="G59" s="29" t="s">
        <v>488</v>
      </c>
      <c r="H59" s="29" t="s">
        <v>505</v>
      </c>
      <c r="I59" s="110">
        <v>12.25</v>
      </c>
    </row>
    <row r="60" spans="1:11" x14ac:dyDescent="0.3">
      <c r="A60" s="60">
        <v>65</v>
      </c>
      <c r="B60" s="11" t="s">
        <v>519</v>
      </c>
      <c r="C60" s="30">
        <v>15600</v>
      </c>
      <c r="D60" s="30">
        <v>16380</v>
      </c>
      <c r="E60" s="30">
        <v>15600</v>
      </c>
      <c r="F60" s="30">
        <f t="shared" si="7"/>
        <v>780</v>
      </c>
      <c r="G60" s="29" t="s">
        <v>495</v>
      </c>
      <c r="H60" s="29" t="s">
        <v>505</v>
      </c>
      <c r="I60" s="110"/>
    </row>
    <row r="61" spans="1:11" x14ac:dyDescent="0.3">
      <c r="A61" s="60">
        <v>66</v>
      </c>
      <c r="B61" s="11" t="s">
        <v>492</v>
      </c>
      <c r="C61" s="30"/>
      <c r="D61" s="30"/>
      <c r="E61" s="30"/>
      <c r="F61" s="30">
        <f t="shared" si="7"/>
        <v>0</v>
      </c>
      <c r="G61" s="31"/>
      <c r="H61" s="31"/>
      <c r="I61" s="110"/>
    </row>
    <row r="62" spans="1:11" x14ac:dyDescent="0.3">
      <c r="A62" s="8">
        <v>67</v>
      </c>
      <c r="B62" s="38" t="s">
        <v>162</v>
      </c>
      <c r="C62" s="81">
        <f>SUM(C57:C61)</f>
        <v>87102.34</v>
      </c>
      <c r="D62" s="81">
        <f>SUM(D57:D61)</f>
        <v>117185.04000000001</v>
      </c>
      <c r="E62" s="81">
        <f>SUM(E57:E61)</f>
        <v>88080</v>
      </c>
      <c r="F62" s="81">
        <f>SUM(F57:F61)</f>
        <v>29105.040000000001</v>
      </c>
      <c r="G62" s="24"/>
      <c r="H62" s="24"/>
      <c r="I62" s="36"/>
    </row>
    <row r="63" spans="1:11" x14ac:dyDescent="0.3">
      <c r="A63" s="8">
        <v>69</v>
      </c>
      <c r="B63" s="5"/>
      <c r="C63" s="9"/>
      <c r="D63" s="9"/>
      <c r="E63" s="9"/>
      <c r="F63" s="9"/>
      <c r="G63" s="24"/>
      <c r="H63" s="24"/>
      <c r="I63" s="36"/>
    </row>
    <row r="64" spans="1:11" s="27" customFormat="1" ht="15.6" x14ac:dyDescent="0.3">
      <c r="A64" s="8">
        <v>70</v>
      </c>
      <c r="B64" s="28" t="s">
        <v>250</v>
      </c>
      <c r="I64" s="88"/>
      <c r="J64" s="83"/>
    </row>
    <row r="65" spans="1:11" x14ac:dyDescent="0.3">
      <c r="A65" s="60">
        <v>71</v>
      </c>
      <c r="B65" s="34" t="s">
        <v>507</v>
      </c>
      <c r="C65" s="30">
        <v>50000.08</v>
      </c>
      <c r="D65" s="30">
        <v>52500</v>
      </c>
      <c r="E65" s="30">
        <v>50000.08</v>
      </c>
      <c r="F65" s="30">
        <f t="shared" ref="F65:F70" si="8">D65-E65</f>
        <v>2499.9199999999983</v>
      </c>
      <c r="G65" s="29" t="s">
        <v>488</v>
      </c>
      <c r="H65" s="29" t="s">
        <v>489</v>
      </c>
      <c r="I65" s="110"/>
    </row>
    <row r="66" spans="1:11" x14ac:dyDescent="0.3">
      <c r="A66" s="60">
        <v>72</v>
      </c>
      <c r="B66" s="34" t="s">
        <v>520</v>
      </c>
      <c r="C66" s="30">
        <v>35568</v>
      </c>
      <c r="D66" s="30">
        <v>36750</v>
      </c>
      <c r="E66" s="30">
        <v>35568</v>
      </c>
      <c r="F66" s="30">
        <f t="shared" si="8"/>
        <v>1182</v>
      </c>
      <c r="G66" s="29" t="s">
        <v>488</v>
      </c>
      <c r="H66" s="29" t="s">
        <v>489</v>
      </c>
      <c r="I66" s="110"/>
    </row>
    <row r="67" spans="1:11" x14ac:dyDescent="0.3">
      <c r="A67" s="60">
        <v>73</v>
      </c>
      <c r="B67" s="34" t="s">
        <v>687</v>
      </c>
      <c r="C67" s="30">
        <v>41000</v>
      </c>
      <c r="D67" s="30">
        <v>43050</v>
      </c>
      <c r="E67" s="30">
        <v>41000</v>
      </c>
      <c r="F67" s="30">
        <f t="shared" si="8"/>
        <v>2050</v>
      </c>
      <c r="G67" s="29" t="s">
        <v>488</v>
      </c>
      <c r="H67" s="29" t="s">
        <v>489</v>
      </c>
      <c r="I67" s="110"/>
    </row>
    <row r="68" spans="1:11" x14ac:dyDescent="0.3">
      <c r="A68" s="60">
        <v>74</v>
      </c>
      <c r="B68" s="34" t="s">
        <v>521</v>
      </c>
      <c r="C68" s="30">
        <v>25000</v>
      </c>
      <c r="D68" s="30">
        <v>27040</v>
      </c>
      <c r="E68" s="30">
        <f>2080*I68</f>
        <v>27040</v>
      </c>
      <c r="F68" s="30">
        <f t="shared" si="8"/>
        <v>0</v>
      </c>
      <c r="G68" s="29" t="s">
        <v>488</v>
      </c>
      <c r="H68" s="29" t="s">
        <v>505</v>
      </c>
      <c r="I68" s="110">
        <v>13</v>
      </c>
    </row>
    <row r="69" spans="1:11" x14ac:dyDescent="0.3">
      <c r="A69" s="60">
        <v>75</v>
      </c>
      <c r="B69" s="11" t="s">
        <v>492</v>
      </c>
      <c r="C69" s="30"/>
      <c r="D69" s="30"/>
      <c r="E69" s="30"/>
      <c r="F69" s="30">
        <f t="shared" si="8"/>
        <v>0</v>
      </c>
      <c r="G69" s="31"/>
      <c r="H69" s="31"/>
      <c r="I69" s="110"/>
    </row>
    <row r="70" spans="1:11" x14ac:dyDescent="0.3">
      <c r="A70" s="60">
        <v>76</v>
      </c>
      <c r="B70" s="11" t="s">
        <v>522</v>
      </c>
      <c r="C70" s="30"/>
      <c r="D70" s="30">
        <v>600</v>
      </c>
      <c r="E70" s="30">
        <v>0</v>
      </c>
      <c r="F70" s="30">
        <f t="shared" si="8"/>
        <v>600</v>
      </c>
      <c r="G70" s="31"/>
      <c r="H70" s="31"/>
      <c r="I70" s="110"/>
    </row>
    <row r="71" spans="1:11" x14ac:dyDescent="0.3">
      <c r="A71" s="8">
        <v>77</v>
      </c>
      <c r="B71" s="38" t="s">
        <v>162</v>
      </c>
      <c r="C71" s="81">
        <f>SUM(C65:C70)</f>
        <v>151568.08000000002</v>
      </c>
      <c r="D71" s="81">
        <f>SUM(D65:D70)</f>
        <v>159940</v>
      </c>
      <c r="E71" s="81">
        <f>SUM(E65:E70)</f>
        <v>153608.08000000002</v>
      </c>
      <c r="F71" s="81">
        <f>SUM(F65:F70)</f>
        <v>6331.9199999999983</v>
      </c>
      <c r="G71" s="24"/>
      <c r="H71" s="24"/>
      <c r="I71" s="36"/>
    </row>
    <row r="72" spans="1:11" x14ac:dyDescent="0.3">
      <c r="A72" s="8">
        <v>79</v>
      </c>
      <c r="B72" s="5"/>
      <c r="C72" s="9"/>
      <c r="D72" s="9"/>
      <c r="E72" s="9"/>
      <c r="F72" s="9"/>
      <c r="G72" s="24"/>
      <c r="H72" s="24"/>
      <c r="I72" s="36"/>
    </row>
    <row r="73" spans="1:11" x14ac:dyDescent="0.3">
      <c r="A73" s="8">
        <v>80</v>
      </c>
      <c r="B73" s="5"/>
      <c r="C73" s="9"/>
      <c r="D73" s="9"/>
      <c r="E73" s="9"/>
      <c r="F73" s="9"/>
      <c r="G73" s="24"/>
      <c r="H73" s="24"/>
      <c r="I73" s="36"/>
    </row>
    <row r="74" spans="1:11" s="27" customFormat="1" ht="15.6" x14ac:dyDescent="0.3">
      <c r="A74" s="8">
        <v>81</v>
      </c>
      <c r="B74" s="28" t="s">
        <v>241</v>
      </c>
      <c r="I74" s="88"/>
      <c r="J74" s="84"/>
    </row>
    <row r="75" spans="1:11" x14ac:dyDescent="0.3">
      <c r="A75" s="60">
        <v>82</v>
      </c>
      <c r="B75" s="11" t="s">
        <v>523</v>
      </c>
      <c r="C75" s="30">
        <v>65000</v>
      </c>
      <c r="D75" s="30">
        <v>68250</v>
      </c>
      <c r="E75" s="241"/>
      <c r="F75" s="30">
        <f t="shared" ref="F75:F81" si="9">D75-E75</f>
        <v>68250</v>
      </c>
      <c r="G75" s="29" t="s">
        <v>488</v>
      </c>
      <c r="H75" s="29" t="s">
        <v>489</v>
      </c>
      <c r="I75" s="110"/>
    </row>
    <row r="76" spans="1:11" x14ac:dyDescent="0.3">
      <c r="A76" s="60">
        <v>83</v>
      </c>
      <c r="B76" s="11" t="s">
        <v>524</v>
      </c>
      <c r="C76" s="30">
        <v>31200</v>
      </c>
      <c r="D76" s="30">
        <v>32760</v>
      </c>
      <c r="E76" s="241"/>
      <c r="F76" s="30">
        <f t="shared" si="9"/>
        <v>32760</v>
      </c>
      <c r="G76" s="29" t="s">
        <v>488</v>
      </c>
      <c r="H76" s="29" t="s">
        <v>505</v>
      </c>
      <c r="I76" s="110">
        <v>15</v>
      </c>
    </row>
    <row r="77" spans="1:11" s="123" customFormat="1" x14ac:dyDescent="0.3">
      <c r="A77" s="128">
        <v>84</v>
      </c>
      <c r="B77" s="120" t="s">
        <v>525</v>
      </c>
      <c r="C77" s="129">
        <v>39900</v>
      </c>
      <c r="D77" s="129">
        <v>39900</v>
      </c>
      <c r="E77" s="242"/>
      <c r="F77" s="30">
        <f t="shared" si="9"/>
        <v>39900</v>
      </c>
      <c r="G77" s="130" t="s">
        <v>488</v>
      </c>
      <c r="H77" s="130" t="s">
        <v>505</v>
      </c>
      <c r="I77" s="131">
        <v>0</v>
      </c>
      <c r="J77" s="122"/>
      <c r="K77" s="123" t="s">
        <v>782</v>
      </c>
    </row>
    <row r="78" spans="1:11" x14ac:dyDescent="0.3">
      <c r="A78" s="60">
        <v>85</v>
      </c>
      <c r="B78" s="11" t="s">
        <v>526</v>
      </c>
      <c r="C78" s="30">
        <v>29120</v>
      </c>
      <c r="D78" s="30">
        <v>30576</v>
      </c>
      <c r="E78" s="241"/>
      <c r="F78" s="30">
        <f t="shared" si="9"/>
        <v>30576</v>
      </c>
      <c r="G78" s="29" t="s">
        <v>488</v>
      </c>
      <c r="H78" s="29" t="s">
        <v>505</v>
      </c>
      <c r="I78" s="110">
        <v>14</v>
      </c>
    </row>
    <row r="79" spans="1:11" x14ac:dyDescent="0.3">
      <c r="A79" s="60">
        <v>86</v>
      </c>
      <c r="B79" s="11" t="s">
        <v>527</v>
      </c>
      <c r="C79" s="30">
        <v>29120</v>
      </c>
      <c r="D79" s="30">
        <v>30576</v>
      </c>
      <c r="E79" s="241"/>
      <c r="F79" s="30">
        <f t="shared" si="9"/>
        <v>30576</v>
      </c>
      <c r="G79" s="29" t="s">
        <v>488</v>
      </c>
      <c r="H79" s="29" t="s">
        <v>505</v>
      </c>
      <c r="I79" s="110">
        <v>14</v>
      </c>
    </row>
    <row r="80" spans="1:11" x14ac:dyDescent="0.3">
      <c r="A80" s="60">
        <v>87</v>
      </c>
      <c r="B80" s="11" t="s">
        <v>528</v>
      </c>
      <c r="C80" s="30"/>
      <c r="D80" s="30">
        <v>33259.199999999997</v>
      </c>
      <c r="E80" s="241"/>
      <c r="F80" s="30">
        <f t="shared" si="9"/>
        <v>33259.199999999997</v>
      </c>
      <c r="G80" s="29" t="s">
        <v>488</v>
      </c>
      <c r="H80" s="29" t="s">
        <v>505</v>
      </c>
      <c r="I80" s="110">
        <v>0</v>
      </c>
    </row>
    <row r="81" spans="1:10" x14ac:dyDescent="0.3">
      <c r="A81" s="60">
        <v>88</v>
      </c>
      <c r="B81" s="11" t="s">
        <v>492</v>
      </c>
      <c r="C81" s="32"/>
      <c r="D81" s="32"/>
      <c r="E81" s="243"/>
      <c r="F81" s="30">
        <f t="shared" si="9"/>
        <v>0</v>
      </c>
      <c r="G81" s="31"/>
      <c r="H81" s="31"/>
      <c r="I81" s="110"/>
    </row>
    <row r="82" spans="1:10" x14ac:dyDescent="0.3">
      <c r="A82" s="8">
        <v>89</v>
      </c>
      <c r="B82" s="38" t="s">
        <v>162</v>
      </c>
      <c r="C82" s="81">
        <f>SUM(C75:C81)</f>
        <v>194340</v>
      </c>
      <c r="D82" s="81">
        <f>SUM(D75:D81)</f>
        <v>235321.2</v>
      </c>
      <c r="E82" s="81">
        <f>SUM(E75:E81)</f>
        <v>0</v>
      </c>
      <c r="F82" s="81">
        <f>SUM(F75:F81)</f>
        <v>235321.2</v>
      </c>
      <c r="G82" s="24"/>
      <c r="H82" s="24"/>
      <c r="I82" s="36"/>
    </row>
    <row r="83" spans="1:10" x14ac:dyDescent="0.3">
      <c r="A83" s="8">
        <v>91</v>
      </c>
      <c r="B83" s="5"/>
      <c r="C83" s="9"/>
      <c r="D83" s="9"/>
      <c r="E83" s="9"/>
      <c r="F83" s="9"/>
      <c r="G83" s="24"/>
      <c r="H83" s="24"/>
      <c r="I83" s="36"/>
    </row>
    <row r="84" spans="1:10" s="27" customFormat="1" ht="15.6" x14ac:dyDescent="0.3">
      <c r="A84" s="8">
        <v>92</v>
      </c>
      <c r="B84" s="28" t="s">
        <v>258</v>
      </c>
      <c r="I84" s="88"/>
      <c r="J84" s="84"/>
    </row>
    <row r="85" spans="1:10" ht="15.6" x14ac:dyDescent="0.3">
      <c r="A85" s="60">
        <v>93</v>
      </c>
      <c r="B85" s="34" t="s">
        <v>529</v>
      </c>
      <c r="C85" s="30">
        <v>82000</v>
      </c>
      <c r="D85" s="30">
        <v>83200</v>
      </c>
      <c r="E85" s="30">
        <v>82000</v>
      </c>
      <c r="F85" s="30">
        <f t="shared" ref="F85:F90" si="10">D85-E85</f>
        <v>1200</v>
      </c>
      <c r="G85" s="29" t="s">
        <v>488</v>
      </c>
      <c r="H85" s="29" t="s">
        <v>489</v>
      </c>
      <c r="I85" s="110"/>
      <c r="J85" s="83"/>
    </row>
    <row r="86" spans="1:10" x14ac:dyDescent="0.3">
      <c r="A86" s="60">
        <v>94</v>
      </c>
      <c r="B86" s="34" t="s">
        <v>735</v>
      </c>
      <c r="C86" s="30">
        <v>39927.160000000003</v>
      </c>
      <c r="D86" s="30">
        <v>41923.519999999997</v>
      </c>
      <c r="E86" s="30">
        <v>39927.160000000003</v>
      </c>
      <c r="F86" s="30">
        <f t="shared" si="10"/>
        <v>1996.3599999999933</v>
      </c>
      <c r="G86" s="29" t="s">
        <v>488</v>
      </c>
      <c r="H86" s="29" t="s">
        <v>489</v>
      </c>
      <c r="I86" s="110"/>
    </row>
    <row r="87" spans="1:10" x14ac:dyDescent="0.3">
      <c r="A87" s="60">
        <v>95</v>
      </c>
      <c r="B87" s="11" t="s">
        <v>682</v>
      </c>
      <c r="C87" s="30">
        <v>23483</v>
      </c>
      <c r="D87" s="30">
        <v>30638.400000000001</v>
      </c>
      <c r="E87" s="30">
        <f>2080*I87</f>
        <v>27040</v>
      </c>
      <c r="F87" s="30">
        <f t="shared" si="10"/>
        <v>3598.4000000000015</v>
      </c>
      <c r="G87" s="29" t="s">
        <v>488</v>
      </c>
      <c r="H87" s="29" t="s">
        <v>505</v>
      </c>
      <c r="I87" s="110">
        <v>13</v>
      </c>
    </row>
    <row r="88" spans="1:10" x14ac:dyDescent="0.3">
      <c r="A88" s="60">
        <v>96</v>
      </c>
      <c r="B88" s="11" t="s">
        <v>693</v>
      </c>
      <c r="C88" s="30">
        <v>35568</v>
      </c>
      <c r="D88" s="30">
        <v>37346.400000000001</v>
      </c>
      <c r="E88" s="30">
        <v>35568</v>
      </c>
      <c r="F88" s="30">
        <f t="shared" si="10"/>
        <v>1778.4000000000015</v>
      </c>
      <c r="G88" s="29" t="s">
        <v>488</v>
      </c>
      <c r="H88" s="29" t="s">
        <v>489</v>
      </c>
      <c r="I88" s="110"/>
    </row>
    <row r="89" spans="1:10" x14ac:dyDescent="0.3">
      <c r="A89" s="60">
        <v>97</v>
      </c>
      <c r="B89" s="11" t="s">
        <v>736</v>
      </c>
      <c r="C89" s="30">
        <v>35568</v>
      </c>
      <c r="D89" s="30">
        <v>31595.200000000001</v>
      </c>
      <c r="E89" s="30">
        <v>35568</v>
      </c>
      <c r="F89" s="30">
        <f t="shared" si="10"/>
        <v>-3972.7999999999993</v>
      </c>
      <c r="G89" s="29" t="s">
        <v>488</v>
      </c>
      <c r="H89" s="29" t="s">
        <v>489</v>
      </c>
      <c r="I89" s="110"/>
    </row>
    <row r="90" spans="1:10" x14ac:dyDescent="0.3">
      <c r="A90" s="60">
        <v>98</v>
      </c>
      <c r="B90" s="11" t="s">
        <v>492</v>
      </c>
      <c r="C90" s="30"/>
      <c r="D90" s="30"/>
      <c r="E90" s="30"/>
      <c r="F90" s="30">
        <f t="shared" si="10"/>
        <v>0</v>
      </c>
      <c r="G90" s="31"/>
      <c r="H90" s="31"/>
      <c r="I90" s="110"/>
    </row>
    <row r="91" spans="1:10" x14ac:dyDescent="0.3">
      <c r="A91" s="8">
        <v>99</v>
      </c>
      <c r="B91" s="38" t="s">
        <v>162</v>
      </c>
      <c r="C91" s="81">
        <f>SUM(C85:C90)</f>
        <v>216546.16</v>
      </c>
      <c r="D91" s="81">
        <f>SUM(D85:D90)</f>
        <v>224703.52</v>
      </c>
      <c r="E91" s="81">
        <f>SUM(E85:E90)</f>
        <v>220103.16</v>
      </c>
      <c r="F91" s="81">
        <f>SUM(F85:F90)</f>
        <v>4600.3599999999969</v>
      </c>
      <c r="G91" s="24"/>
      <c r="H91" s="24"/>
      <c r="I91" s="36"/>
    </row>
    <row r="92" spans="1:10" x14ac:dyDescent="0.3">
      <c r="A92" s="8">
        <v>101</v>
      </c>
      <c r="B92" s="5"/>
      <c r="C92" s="9"/>
      <c r="D92" s="9"/>
      <c r="E92" s="9"/>
      <c r="F92" s="9"/>
      <c r="G92" s="24"/>
      <c r="H92" s="24"/>
      <c r="I92" s="36"/>
    </row>
    <row r="93" spans="1:10" s="27" customFormat="1" ht="15.6" x14ac:dyDescent="0.3">
      <c r="A93" s="8">
        <v>102</v>
      </c>
      <c r="B93" s="28" t="s">
        <v>400</v>
      </c>
      <c r="I93" s="88"/>
      <c r="J93" s="84"/>
    </row>
    <row r="94" spans="1:10" x14ac:dyDescent="0.3">
      <c r="A94" s="60">
        <v>103</v>
      </c>
      <c r="B94" s="11" t="s">
        <v>554</v>
      </c>
      <c r="C94" s="30">
        <v>20800</v>
      </c>
      <c r="D94" s="30">
        <v>29300</v>
      </c>
      <c r="E94" s="30">
        <f>2080*I94</f>
        <v>26000</v>
      </c>
      <c r="F94" s="30">
        <f t="shared" ref="F94:F108" si="11">D94-E94</f>
        <v>3300</v>
      </c>
      <c r="G94" s="29" t="s">
        <v>488</v>
      </c>
      <c r="H94" s="29" t="s">
        <v>505</v>
      </c>
      <c r="I94" s="110">
        <v>12.5</v>
      </c>
    </row>
    <row r="95" spans="1:10" x14ac:dyDescent="0.3">
      <c r="A95" s="60">
        <v>104</v>
      </c>
      <c r="B95" s="11" t="s">
        <v>530</v>
      </c>
      <c r="C95" s="30">
        <v>40457</v>
      </c>
      <c r="D95" s="30">
        <v>42598.400000000001</v>
      </c>
      <c r="E95" s="30">
        <v>40457</v>
      </c>
      <c r="F95" s="30">
        <f t="shared" si="11"/>
        <v>2141.4000000000015</v>
      </c>
      <c r="G95" s="29" t="s">
        <v>488</v>
      </c>
      <c r="H95" s="29" t="s">
        <v>489</v>
      </c>
      <c r="I95" s="110"/>
    </row>
    <row r="96" spans="1:10" x14ac:dyDescent="0.3">
      <c r="A96" s="60">
        <v>105</v>
      </c>
      <c r="B96" s="11" t="s">
        <v>531</v>
      </c>
      <c r="C96" s="32"/>
      <c r="D96" s="32"/>
      <c r="E96" s="32">
        <v>0</v>
      </c>
      <c r="F96" s="30">
        <f t="shared" si="11"/>
        <v>0</v>
      </c>
      <c r="G96" s="29" t="s">
        <v>488</v>
      </c>
      <c r="H96" s="29" t="s">
        <v>489</v>
      </c>
      <c r="I96" s="110"/>
    </row>
    <row r="97" spans="1:10" x14ac:dyDescent="0.3">
      <c r="A97" s="60">
        <v>106</v>
      </c>
      <c r="B97" s="11" t="s">
        <v>532</v>
      </c>
      <c r="C97" s="30">
        <v>18720</v>
      </c>
      <c r="D97" s="30">
        <v>24960</v>
      </c>
      <c r="E97" s="30">
        <f t="shared" ref="E97:E100" si="12">2080*I97</f>
        <v>24960</v>
      </c>
      <c r="F97" s="30">
        <f t="shared" si="11"/>
        <v>0</v>
      </c>
      <c r="G97" s="29" t="s">
        <v>488</v>
      </c>
      <c r="H97" s="29" t="s">
        <v>505</v>
      </c>
      <c r="I97" s="110">
        <v>12</v>
      </c>
    </row>
    <row r="98" spans="1:10" x14ac:dyDescent="0.3">
      <c r="A98" s="60">
        <v>107</v>
      </c>
      <c r="B98" s="11" t="s">
        <v>533</v>
      </c>
      <c r="C98" s="30">
        <v>18720</v>
      </c>
      <c r="D98" s="30">
        <v>24960</v>
      </c>
      <c r="E98" s="30">
        <f t="shared" si="12"/>
        <v>24960</v>
      </c>
      <c r="F98" s="30">
        <f t="shared" si="11"/>
        <v>0</v>
      </c>
      <c r="G98" s="29" t="s">
        <v>488</v>
      </c>
      <c r="H98" s="29" t="s">
        <v>505</v>
      </c>
      <c r="I98" s="110">
        <v>12</v>
      </c>
    </row>
    <row r="99" spans="1:10" x14ac:dyDescent="0.3">
      <c r="A99" s="60">
        <v>108</v>
      </c>
      <c r="B99" s="11" t="s">
        <v>737</v>
      </c>
      <c r="C99" s="30">
        <v>18720</v>
      </c>
      <c r="D99" s="30">
        <v>32926.400000000001</v>
      </c>
      <c r="E99" s="30">
        <f t="shared" si="12"/>
        <v>27040</v>
      </c>
      <c r="F99" s="30">
        <f t="shared" si="11"/>
        <v>5886.4000000000015</v>
      </c>
      <c r="G99" s="29" t="s">
        <v>488</v>
      </c>
      <c r="H99" s="29" t="s">
        <v>505</v>
      </c>
      <c r="I99" s="110">
        <v>13</v>
      </c>
    </row>
    <row r="100" spans="1:10" x14ac:dyDescent="0.3">
      <c r="A100" s="60">
        <v>109</v>
      </c>
      <c r="B100" s="11" t="s">
        <v>533</v>
      </c>
      <c r="C100" s="30">
        <v>18720</v>
      </c>
      <c r="D100" s="30">
        <v>24960</v>
      </c>
      <c r="E100" s="30">
        <f t="shared" si="12"/>
        <v>24960</v>
      </c>
      <c r="F100" s="30">
        <f t="shared" si="11"/>
        <v>0</v>
      </c>
      <c r="G100" s="29" t="s">
        <v>488</v>
      </c>
      <c r="H100" s="29" t="s">
        <v>505</v>
      </c>
      <c r="I100" s="110">
        <v>12</v>
      </c>
    </row>
    <row r="101" spans="1:10" x14ac:dyDescent="0.3">
      <c r="A101" s="60">
        <v>110</v>
      </c>
      <c r="B101" s="11" t="s">
        <v>534</v>
      </c>
      <c r="C101" s="30">
        <v>10000</v>
      </c>
      <c r="D101" s="30">
        <v>12480</v>
      </c>
      <c r="E101" s="30">
        <v>10400</v>
      </c>
      <c r="F101" s="30">
        <f t="shared" si="11"/>
        <v>2080</v>
      </c>
      <c r="G101" s="29" t="s">
        <v>495</v>
      </c>
      <c r="H101" s="29" t="s">
        <v>505</v>
      </c>
      <c r="I101" s="110"/>
    </row>
    <row r="102" spans="1:10" x14ac:dyDescent="0.3">
      <c r="A102" s="60">
        <v>111</v>
      </c>
      <c r="B102" s="11" t="s">
        <v>534</v>
      </c>
      <c r="C102" s="30">
        <v>18720</v>
      </c>
      <c r="D102" s="30">
        <v>24960</v>
      </c>
      <c r="E102" s="30">
        <f t="shared" ref="E102:E107" si="13">2080*I102</f>
        <v>24960</v>
      </c>
      <c r="F102" s="30">
        <f t="shared" si="11"/>
        <v>0</v>
      </c>
      <c r="G102" s="29" t="s">
        <v>488</v>
      </c>
      <c r="H102" s="29" t="s">
        <v>505</v>
      </c>
      <c r="I102" s="110">
        <v>12</v>
      </c>
    </row>
    <row r="103" spans="1:10" x14ac:dyDescent="0.3">
      <c r="A103" s="60">
        <v>112</v>
      </c>
      <c r="B103" s="11" t="s">
        <v>534</v>
      </c>
      <c r="C103" s="30">
        <v>18720</v>
      </c>
      <c r="D103" s="30">
        <v>24960</v>
      </c>
      <c r="E103" s="30">
        <f t="shared" si="13"/>
        <v>24960</v>
      </c>
      <c r="F103" s="30">
        <f t="shared" si="11"/>
        <v>0</v>
      </c>
      <c r="G103" s="29" t="s">
        <v>488</v>
      </c>
      <c r="H103" s="29" t="s">
        <v>505</v>
      </c>
      <c r="I103" s="110">
        <v>12</v>
      </c>
    </row>
    <row r="104" spans="1:10" x14ac:dyDescent="0.3">
      <c r="A104" s="60">
        <v>113</v>
      </c>
      <c r="B104" s="11" t="s">
        <v>738</v>
      </c>
      <c r="C104" s="30">
        <v>18720</v>
      </c>
      <c r="D104" s="30">
        <v>27040</v>
      </c>
      <c r="E104" s="30">
        <f t="shared" si="13"/>
        <v>27040</v>
      </c>
      <c r="F104" s="30">
        <f t="shared" si="11"/>
        <v>0</v>
      </c>
      <c r="G104" s="29" t="s">
        <v>488</v>
      </c>
      <c r="H104" s="29" t="s">
        <v>505</v>
      </c>
      <c r="I104" s="110">
        <v>13</v>
      </c>
    </row>
    <row r="105" spans="1:10" x14ac:dyDescent="0.3">
      <c r="A105" s="60">
        <v>114</v>
      </c>
      <c r="B105" s="11" t="s">
        <v>535</v>
      </c>
      <c r="C105" s="30">
        <v>18720</v>
      </c>
      <c r="D105" s="30">
        <v>24960</v>
      </c>
      <c r="E105" s="30">
        <f t="shared" si="13"/>
        <v>24960</v>
      </c>
      <c r="F105" s="30">
        <f t="shared" si="11"/>
        <v>0</v>
      </c>
      <c r="G105" s="29" t="s">
        <v>488</v>
      </c>
      <c r="H105" s="29" t="s">
        <v>505</v>
      </c>
      <c r="I105" s="110">
        <v>12</v>
      </c>
    </row>
    <row r="106" spans="1:10" x14ac:dyDescent="0.3">
      <c r="A106" s="60">
        <v>115</v>
      </c>
      <c r="B106" s="11" t="s">
        <v>535</v>
      </c>
      <c r="C106" s="30">
        <v>18720</v>
      </c>
      <c r="D106" s="30">
        <v>24960</v>
      </c>
      <c r="E106" s="30">
        <f t="shared" si="13"/>
        <v>24960</v>
      </c>
      <c r="F106" s="30">
        <f t="shared" si="11"/>
        <v>0</v>
      </c>
      <c r="G106" s="29" t="s">
        <v>488</v>
      </c>
      <c r="H106" s="29" t="s">
        <v>505</v>
      </c>
      <c r="I106" s="110">
        <v>12</v>
      </c>
    </row>
    <row r="107" spans="1:10" x14ac:dyDescent="0.3">
      <c r="A107" s="60">
        <v>116</v>
      </c>
      <c r="B107" s="11" t="s">
        <v>536</v>
      </c>
      <c r="C107" s="30">
        <v>22006.400000000001</v>
      </c>
      <c r="D107" s="30">
        <v>33280</v>
      </c>
      <c r="E107" s="30">
        <f t="shared" si="13"/>
        <v>33280</v>
      </c>
      <c r="F107" s="30">
        <f t="shared" si="11"/>
        <v>0</v>
      </c>
      <c r="G107" s="29" t="s">
        <v>488</v>
      </c>
      <c r="H107" s="29" t="s">
        <v>505</v>
      </c>
      <c r="I107" s="110">
        <v>16</v>
      </c>
    </row>
    <row r="108" spans="1:10" x14ac:dyDescent="0.3">
      <c r="A108" s="60">
        <v>117</v>
      </c>
      <c r="B108" s="11" t="s">
        <v>492</v>
      </c>
      <c r="C108" s="32"/>
      <c r="D108" s="32"/>
      <c r="E108" s="32"/>
      <c r="F108" s="30">
        <f t="shared" si="11"/>
        <v>0</v>
      </c>
      <c r="G108" s="31"/>
      <c r="H108" s="31"/>
      <c r="I108" s="110"/>
    </row>
    <row r="109" spans="1:10" x14ac:dyDescent="0.3">
      <c r="A109" s="8">
        <v>118</v>
      </c>
      <c r="B109" s="38" t="s">
        <v>162</v>
      </c>
      <c r="C109" s="81">
        <f>SUM(C94:C108)</f>
        <v>261743.4</v>
      </c>
      <c r="D109" s="81">
        <f>SUM(D94:D108)</f>
        <v>352344.8</v>
      </c>
      <c r="E109" s="81">
        <f>SUM(E94:E108)</f>
        <v>338937</v>
      </c>
      <c r="F109" s="81">
        <f>SUM(F94:F108)</f>
        <v>13407.800000000003</v>
      </c>
      <c r="G109" s="24"/>
      <c r="H109" s="24"/>
      <c r="I109" s="36"/>
    </row>
    <row r="110" spans="1:10" x14ac:dyDescent="0.3">
      <c r="A110" s="8">
        <v>120</v>
      </c>
      <c r="B110" s="5"/>
      <c r="C110" s="9"/>
      <c r="D110" s="9"/>
      <c r="E110" s="9"/>
      <c r="F110" s="9"/>
      <c r="G110" s="24"/>
      <c r="H110" s="24"/>
      <c r="I110" s="36"/>
    </row>
    <row r="111" spans="1:10" s="27" customFormat="1" ht="15.6" x14ac:dyDescent="0.3">
      <c r="A111" s="8">
        <v>121</v>
      </c>
      <c r="B111" s="28" t="s">
        <v>402</v>
      </c>
      <c r="I111" s="88"/>
      <c r="J111" s="84"/>
    </row>
    <row r="112" spans="1:10" x14ac:dyDescent="0.3">
      <c r="A112" s="60">
        <v>122</v>
      </c>
      <c r="B112" s="11" t="s">
        <v>537</v>
      </c>
      <c r="C112" s="30">
        <v>24960</v>
      </c>
      <c r="D112" s="30">
        <v>27040</v>
      </c>
      <c r="E112" s="30">
        <f>2080*I112</f>
        <v>27040</v>
      </c>
      <c r="F112" s="30">
        <f t="shared" ref="F112:F126" si="14">D112-E112</f>
        <v>0</v>
      </c>
      <c r="G112" s="29" t="s">
        <v>488</v>
      </c>
      <c r="H112" s="29" t="s">
        <v>505</v>
      </c>
      <c r="I112" s="110">
        <v>13</v>
      </c>
    </row>
    <row r="113" spans="1:11" x14ac:dyDescent="0.3">
      <c r="A113" s="60">
        <v>123</v>
      </c>
      <c r="B113" s="11" t="s">
        <v>538</v>
      </c>
      <c r="C113" s="30">
        <v>38043.199999999997</v>
      </c>
      <c r="D113" s="30">
        <v>42598.400000000001</v>
      </c>
      <c r="E113" s="30">
        <v>42000</v>
      </c>
      <c r="F113" s="30">
        <f t="shared" si="14"/>
        <v>598.40000000000146</v>
      </c>
      <c r="G113" s="29" t="s">
        <v>488</v>
      </c>
      <c r="H113" s="29" t="s">
        <v>489</v>
      </c>
      <c r="I113" s="110"/>
    </row>
    <row r="114" spans="1:11" x14ac:dyDescent="0.3">
      <c r="A114" s="60">
        <v>124</v>
      </c>
      <c r="B114" s="11" t="s">
        <v>539</v>
      </c>
      <c r="C114" s="30"/>
      <c r="D114" s="30">
        <v>18720</v>
      </c>
      <c r="E114" s="30">
        <v>0</v>
      </c>
      <c r="F114" s="30">
        <f t="shared" si="14"/>
        <v>18720</v>
      </c>
      <c r="G114" s="29" t="s">
        <v>488</v>
      </c>
      <c r="H114" s="29" t="s">
        <v>505</v>
      </c>
      <c r="I114" s="110">
        <v>0</v>
      </c>
    </row>
    <row r="115" spans="1:11" x14ac:dyDescent="0.3">
      <c r="A115" s="60">
        <v>125</v>
      </c>
      <c r="B115" s="11" t="s">
        <v>540</v>
      </c>
      <c r="C115" s="30"/>
      <c r="D115" s="30">
        <v>9360</v>
      </c>
      <c r="E115" s="30">
        <v>0</v>
      </c>
      <c r="F115" s="30">
        <f t="shared" si="14"/>
        <v>9360</v>
      </c>
      <c r="G115" s="29" t="s">
        <v>495</v>
      </c>
      <c r="H115" s="29" t="s">
        <v>505</v>
      </c>
      <c r="I115" s="110"/>
    </row>
    <row r="116" spans="1:11" x14ac:dyDescent="0.3">
      <c r="A116" s="60">
        <v>126</v>
      </c>
      <c r="B116" s="11" t="s">
        <v>541</v>
      </c>
      <c r="C116" s="30"/>
      <c r="D116" s="30">
        <v>12370</v>
      </c>
      <c r="E116" s="30">
        <v>0</v>
      </c>
      <c r="F116" s="30">
        <f t="shared" si="14"/>
        <v>12370</v>
      </c>
      <c r="G116" s="29" t="s">
        <v>495</v>
      </c>
      <c r="H116" s="29" t="s">
        <v>505</v>
      </c>
      <c r="I116" s="110"/>
    </row>
    <row r="117" spans="1:11" x14ac:dyDescent="0.3">
      <c r="A117" s="60">
        <v>127</v>
      </c>
      <c r="B117" s="11" t="s">
        <v>542</v>
      </c>
      <c r="C117" s="30">
        <v>22006.400000000001</v>
      </c>
      <c r="D117" s="30">
        <v>24960</v>
      </c>
      <c r="E117" s="30">
        <f>2080*I117</f>
        <v>24960</v>
      </c>
      <c r="F117" s="30">
        <f t="shared" si="14"/>
        <v>0</v>
      </c>
      <c r="G117" s="29" t="s">
        <v>488</v>
      </c>
      <c r="H117" s="29" t="s">
        <v>505</v>
      </c>
      <c r="I117" s="110">
        <v>12</v>
      </c>
    </row>
    <row r="118" spans="1:11" s="123" customFormat="1" x14ac:dyDescent="0.3">
      <c r="A118" s="128">
        <v>128</v>
      </c>
      <c r="B118" s="120" t="s">
        <v>543</v>
      </c>
      <c r="C118" s="129">
        <v>0</v>
      </c>
      <c r="D118" s="129">
        <v>0</v>
      </c>
      <c r="E118" s="129">
        <v>0</v>
      </c>
      <c r="F118" s="30">
        <f t="shared" si="14"/>
        <v>0</v>
      </c>
      <c r="G118" s="130" t="s">
        <v>495</v>
      </c>
      <c r="H118" s="130" t="s">
        <v>505</v>
      </c>
      <c r="I118" s="131"/>
      <c r="J118" s="122"/>
      <c r="K118" s="123" t="s">
        <v>798</v>
      </c>
    </row>
    <row r="119" spans="1:11" s="123" customFormat="1" x14ac:dyDescent="0.3">
      <c r="A119" s="128">
        <v>129</v>
      </c>
      <c r="B119" s="120" t="s">
        <v>544</v>
      </c>
      <c r="C119" s="129">
        <v>18720</v>
      </c>
      <c r="D119" s="129">
        <v>24960</v>
      </c>
      <c r="E119" s="129">
        <v>11440</v>
      </c>
      <c r="F119" s="30">
        <f t="shared" si="14"/>
        <v>13520</v>
      </c>
      <c r="G119" s="130" t="s">
        <v>495</v>
      </c>
      <c r="H119" s="130" t="s">
        <v>505</v>
      </c>
      <c r="I119" s="131">
        <v>12</v>
      </c>
      <c r="J119" s="122"/>
      <c r="K119" s="123" t="s">
        <v>798</v>
      </c>
    </row>
    <row r="120" spans="1:11" x14ac:dyDescent="0.3">
      <c r="A120" s="60">
        <v>130</v>
      </c>
      <c r="B120" s="11" t="s">
        <v>545</v>
      </c>
      <c r="C120" s="30">
        <v>18720</v>
      </c>
      <c r="D120" s="30">
        <v>24960</v>
      </c>
      <c r="E120" s="30">
        <f>2080*I120</f>
        <v>24960</v>
      </c>
      <c r="F120" s="30">
        <f t="shared" si="14"/>
        <v>0</v>
      </c>
      <c r="G120" s="29" t="s">
        <v>488</v>
      </c>
      <c r="H120" s="29" t="s">
        <v>505</v>
      </c>
      <c r="I120" s="110">
        <v>12</v>
      </c>
    </row>
    <row r="121" spans="1:11" s="123" customFormat="1" x14ac:dyDescent="0.3">
      <c r="A121" s="128">
        <v>131</v>
      </c>
      <c r="B121" s="120" t="s">
        <v>545</v>
      </c>
      <c r="C121" s="129"/>
      <c r="D121" s="129">
        <v>12480</v>
      </c>
      <c r="E121" s="129">
        <v>0</v>
      </c>
      <c r="F121" s="30">
        <f t="shared" si="14"/>
        <v>12480</v>
      </c>
      <c r="G121" s="130" t="s">
        <v>495</v>
      </c>
      <c r="H121" s="130" t="s">
        <v>505</v>
      </c>
      <c r="I121" s="131"/>
      <c r="J121" s="122"/>
    </row>
    <row r="122" spans="1:11" x14ac:dyDescent="0.3">
      <c r="A122" s="60">
        <v>132</v>
      </c>
      <c r="B122" s="11" t="s">
        <v>546</v>
      </c>
      <c r="C122" s="30">
        <v>18720</v>
      </c>
      <c r="D122" s="30">
        <v>24960</v>
      </c>
      <c r="E122" s="30">
        <f>2080*I122</f>
        <v>24960</v>
      </c>
      <c r="F122" s="30">
        <f t="shared" si="14"/>
        <v>0</v>
      </c>
      <c r="G122" s="29" t="s">
        <v>488</v>
      </c>
      <c r="H122" s="29" t="s">
        <v>505</v>
      </c>
      <c r="I122" s="110">
        <v>12</v>
      </c>
    </row>
    <row r="123" spans="1:11" s="123" customFormat="1" x14ac:dyDescent="0.3">
      <c r="A123" s="128">
        <v>133</v>
      </c>
      <c r="B123" s="120" t="s">
        <v>547</v>
      </c>
      <c r="C123" s="129">
        <v>18720</v>
      </c>
      <c r="D123" s="129">
        <v>24960</v>
      </c>
      <c r="E123" s="129">
        <v>0</v>
      </c>
      <c r="F123" s="30">
        <f t="shared" si="14"/>
        <v>24960</v>
      </c>
      <c r="G123" s="130" t="s">
        <v>488</v>
      </c>
      <c r="H123" s="130" t="s">
        <v>505</v>
      </c>
      <c r="I123" s="131">
        <v>12</v>
      </c>
      <c r="J123" s="122"/>
      <c r="K123" s="123" t="s">
        <v>797</v>
      </c>
    </row>
    <row r="124" spans="1:11" x14ac:dyDescent="0.3">
      <c r="A124" s="60">
        <v>134</v>
      </c>
      <c r="B124" s="11" t="s">
        <v>656</v>
      </c>
      <c r="C124" s="30">
        <v>18720</v>
      </c>
      <c r="D124" s="30">
        <v>24960</v>
      </c>
      <c r="E124" s="30">
        <f>2080*I124</f>
        <v>24960</v>
      </c>
      <c r="F124" s="30">
        <f t="shared" si="14"/>
        <v>0</v>
      </c>
      <c r="G124" s="29" t="s">
        <v>488</v>
      </c>
      <c r="H124" s="29" t="s">
        <v>505</v>
      </c>
      <c r="I124" s="110">
        <v>12</v>
      </c>
    </row>
    <row r="125" spans="1:11" s="123" customFormat="1" x14ac:dyDescent="0.3">
      <c r="A125" s="128">
        <v>135</v>
      </c>
      <c r="B125" s="120" t="s">
        <v>799</v>
      </c>
      <c r="C125" s="129">
        <v>18720</v>
      </c>
      <c r="D125" s="129">
        <v>9360</v>
      </c>
      <c r="E125" s="129">
        <v>0</v>
      </c>
      <c r="F125" s="30">
        <f t="shared" si="14"/>
        <v>9360</v>
      </c>
      <c r="G125" s="130" t="s">
        <v>488</v>
      </c>
      <c r="H125" s="130" t="s">
        <v>505</v>
      </c>
      <c r="I125" s="131">
        <v>0</v>
      </c>
      <c r="J125" s="122"/>
      <c r="K125" s="123" t="s">
        <v>800</v>
      </c>
    </row>
    <row r="126" spans="1:11" x14ac:dyDescent="0.3">
      <c r="A126" s="8">
        <v>136</v>
      </c>
      <c r="B126" s="11" t="s">
        <v>492</v>
      </c>
      <c r="C126" s="32"/>
      <c r="D126" s="32"/>
      <c r="E126" s="32"/>
      <c r="F126" s="30">
        <f t="shared" si="14"/>
        <v>0</v>
      </c>
      <c r="G126" s="31"/>
      <c r="H126" s="31"/>
      <c r="I126" s="110"/>
    </row>
    <row r="127" spans="1:11" x14ac:dyDescent="0.3">
      <c r="A127" s="8">
        <v>137</v>
      </c>
      <c r="B127" s="38" t="s">
        <v>162</v>
      </c>
      <c r="C127" s="81">
        <f>SUM(C112:C126)</f>
        <v>197329.6</v>
      </c>
      <c r="D127" s="81">
        <f>SUM(D112:D126)</f>
        <v>281688.40000000002</v>
      </c>
      <c r="E127" s="81">
        <f>SUM(E112:E126)</f>
        <v>180320</v>
      </c>
      <c r="F127" s="81">
        <f>SUM(F112:F126)</f>
        <v>101368.4</v>
      </c>
      <c r="G127" s="24"/>
      <c r="H127" s="24"/>
      <c r="I127" s="36"/>
    </row>
    <row r="128" spans="1:11" x14ac:dyDescent="0.3">
      <c r="A128" s="8">
        <v>139</v>
      </c>
      <c r="B128" s="5"/>
      <c r="C128" s="9"/>
      <c r="D128" s="9"/>
      <c r="E128" s="9"/>
      <c r="F128" s="9"/>
      <c r="G128" s="24"/>
      <c r="H128" s="24"/>
      <c r="I128" s="36"/>
    </row>
    <row r="129" spans="1:10" s="27" customFormat="1" ht="15.6" x14ac:dyDescent="0.3">
      <c r="A129" s="8">
        <v>140</v>
      </c>
      <c r="B129" s="28" t="s">
        <v>285</v>
      </c>
      <c r="I129" s="88"/>
      <c r="J129" s="84"/>
    </row>
    <row r="130" spans="1:10" x14ac:dyDescent="0.3">
      <c r="A130" s="8">
        <v>141</v>
      </c>
      <c r="B130" s="11" t="s">
        <v>548</v>
      </c>
      <c r="C130" s="30">
        <v>21883.599999999999</v>
      </c>
      <c r="D130" s="30">
        <v>24960</v>
      </c>
      <c r="E130" s="30">
        <f t="shared" ref="E130:E135" si="15">2080*I130</f>
        <v>24960</v>
      </c>
      <c r="F130" s="30">
        <f t="shared" ref="F130:F193" si="16">D130-E130</f>
        <v>0</v>
      </c>
      <c r="G130" s="29" t="s">
        <v>488</v>
      </c>
      <c r="H130" s="29" t="s">
        <v>505</v>
      </c>
      <c r="I130" s="110">
        <v>12</v>
      </c>
    </row>
    <row r="131" spans="1:10" x14ac:dyDescent="0.3">
      <c r="A131" s="8">
        <v>142</v>
      </c>
      <c r="B131" s="11" t="s">
        <v>548</v>
      </c>
      <c r="C131" s="30">
        <v>21883.599999999999</v>
      </c>
      <c r="D131" s="30">
        <v>24960</v>
      </c>
      <c r="E131" s="30">
        <f t="shared" si="15"/>
        <v>24960</v>
      </c>
      <c r="F131" s="30">
        <f t="shared" si="16"/>
        <v>0</v>
      </c>
      <c r="G131" s="29" t="s">
        <v>488</v>
      </c>
      <c r="H131" s="29" t="s">
        <v>505</v>
      </c>
      <c r="I131" s="110">
        <v>12</v>
      </c>
    </row>
    <row r="132" spans="1:10" ht="15.6" x14ac:dyDescent="0.3">
      <c r="A132" s="8">
        <v>143</v>
      </c>
      <c r="B132" s="11" t="s">
        <v>549</v>
      </c>
      <c r="C132" s="30">
        <v>19968</v>
      </c>
      <c r="D132" s="30">
        <v>27040</v>
      </c>
      <c r="E132" s="30">
        <f t="shared" si="15"/>
        <v>27040</v>
      </c>
      <c r="F132" s="30">
        <f t="shared" si="16"/>
        <v>0</v>
      </c>
      <c r="G132" s="29" t="s">
        <v>488</v>
      </c>
      <c r="H132" s="29" t="s">
        <v>505</v>
      </c>
      <c r="I132" s="110">
        <v>13</v>
      </c>
      <c r="J132" s="83"/>
    </row>
    <row r="133" spans="1:10" x14ac:dyDescent="0.3">
      <c r="A133" s="8">
        <v>144</v>
      </c>
      <c r="B133" s="11" t="s">
        <v>550</v>
      </c>
      <c r="C133" s="30">
        <v>18720</v>
      </c>
      <c r="D133" s="30">
        <v>24960</v>
      </c>
      <c r="E133" s="30">
        <f t="shared" si="15"/>
        <v>24960</v>
      </c>
      <c r="F133" s="30">
        <f t="shared" si="16"/>
        <v>0</v>
      </c>
      <c r="G133" s="29" t="s">
        <v>488</v>
      </c>
      <c r="H133" s="29" t="s">
        <v>505</v>
      </c>
      <c r="I133" s="110">
        <v>12</v>
      </c>
    </row>
    <row r="134" spans="1:10" x14ac:dyDescent="0.3">
      <c r="A134" s="8">
        <v>145</v>
      </c>
      <c r="B134" s="11" t="s">
        <v>551</v>
      </c>
      <c r="C134" s="30">
        <v>19822.400000000001</v>
      </c>
      <c r="D134" s="30">
        <v>22880</v>
      </c>
      <c r="E134" s="30">
        <f t="shared" si="15"/>
        <v>24960</v>
      </c>
      <c r="F134" s="30">
        <f t="shared" si="16"/>
        <v>-2080</v>
      </c>
      <c r="G134" s="29" t="s">
        <v>488</v>
      </c>
      <c r="H134" s="29" t="s">
        <v>505</v>
      </c>
      <c r="I134" s="110">
        <v>12</v>
      </c>
      <c r="J134" s="118"/>
    </row>
    <row r="135" spans="1:10" x14ac:dyDescent="0.3">
      <c r="A135" s="8">
        <v>146</v>
      </c>
      <c r="B135" s="11" t="s">
        <v>552</v>
      </c>
      <c r="C135" s="30">
        <v>21883.599999999999</v>
      </c>
      <c r="D135" s="30">
        <v>27040</v>
      </c>
      <c r="E135" s="30">
        <f t="shared" si="15"/>
        <v>27040</v>
      </c>
      <c r="F135" s="30">
        <f t="shared" si="16"/>
        <v>0</v>
      </c>
      <c r="G135" s="29" t="s">
        <v>488</v>
      </c>
      <c r="H135" s="29" t="s">
        <v>505</v>
      </c>
      <c r="I135" s="110">
        <v>13</v>
      </c>
    </row>
    <row r="136" spans="1:10" x14ac:dyDescent="0.3">
      <c r="A136" s="8">
        <v>147</v>
      </c>
      <c r="B136" s="11" t="s">
        <v>551</v>
      </c>
      <c r="C136" s="30">
        <v>10000</v>
      </c>
      <c r="D136" s="30">
        <v>11440</v>
      </c>
      <c r="E136" s="30">
        <v>11440</v>
      </c>
      <c r="F136" s="30">
        <f t="shared" si="16"/>
        <v>0</v>
      </c>
      <c r="G136" s="29" t="s">
        <v>495</v>
      </c>
      <c r="H136" s="29" t="s">
        <v>505</v>
      </c>
      <c r="I136" s="110"/>
    </row>
    <row r="137" spans="1:10" x14ac:dyDescent="0.3">
      <c r="A137" s="8">
        <v>148</v>
      </c>
      <c r="B137" s="11" t="s">
        <v>551</v>
      </c>
      <c r="C137" s="30">
        <v>10000</v>
      </c>
      <c r="D137" s="30">
        <v>22880</v>
      </c>
      <c r="E137" s="30">
        <v>11440</v>
      </c>
      <c r="F137" s="30">
        <f t="shared" si="16"/>
        <v>11440</v>
      </c>
      <c r="G137" s="29" t="s">
        <v>495</v>
      </c>
      <c r="H137" s="29" t="s">
        <v>505</v>
      </c>
      <c r="I137" s="110"/>
    </row>
    <row r="138" spans="1:10" x14ac:dyDescent="0.3">
      <c r="A138" s="8">
        <v>149</v>
      </c>
      <c r="B138" s="11" t="s">
        <v>551</v>
      </c>
      <c r="C138" s="32"/>
      <c r="D138" s="32"/>
      <c r="E138" s="32">
        <v>0</v>
      </c>
      <c r="F138" s="30">
        <f t="shared" si="16"/>
        <v>0</v>
      </c>
      <c r="G138" s="29" t="s">
        <v>495</v>
      </c>
      <c r="H138" s="29" t="s">
        <v>505</v>
      </c>
      <c r="I138" s="110"/>
    </row>
    <row r="139" spans="1:10" x14ac:dyDescent="0.3">
      <c r="A139" s="8">
        <v>150</v>
      </c>
      <c r="B139" s="11" t="s">
        <v>553</v>
      </c>
      <c r="C139" s="30">
        <v>19344</v>
      </c>
      <c r="D139" s="30">
        <v>23920</v>
      </c>
      <c r="E139" s="30">
        <f t="shared" ref="E139:E151" si="17">2080*I139</f>
        <v>26000</v>
      </c>
      <c r="F139" s="30">
        <f t="shared" si="16"/>
        <v>-2080</v>
      </c>
      <c r="G139" s="29" t="s">
        <v>488</v>
      </c>
      <c r="H139" s="29" t="s">
        <v>505</v>
      </c>
      <c r="I139" s="110">
        <v>12.5</v>
      </c>
    </row>
    <row r="140" spans="1:10" x14ac:dyDescent="0.3">
      <c r="A140" s="8">
        <v>151</v>
      </c>
      <c r="B140" s="11" t="s">
        <v>554</v>
      </c>
      <c r="C140" s="30">
        <v>19344</v>
      </c>
      <c r="D140" s="30">
        <v>23920</v>
      </c>
      <c r="E140" s="30">
        <f t="shared" si="17"/>
        <v>26000</v>
      </c>
      <c r="F140" s="30">
        <f t="shared" si="16"/>
        <v>-2080</v>
      </c>
      <c r="G140" s="29" t="s">
        <v>488</v>
      </c>
      <c r="H140" s="29" t="s">
        <v>505</v>
      </c>
      <c r="I140" s="110">
        <v>12.5</v>
      </c>
    </row>
    <row r="141" spans="1:10" x14ac:dyDescent="0.3">
      <c r="A141" s="8">
        <v>152</v>
      </c>
      <c r="B141" s="11" t="s">
        <v>555</v>
      </c>
      <c r="C141" s="30">
        <v>19044.48</v>
      </c>
      <c r="D141" s="30">
        <v>22880</v>
      </c>
      <c r="E141" s="30">
        <f t="shared" si="17"/>
        <v>24960</v>
      </c>
      <c r="F141" s="30">
        <f t="shared" si="16"/>
        <v>-2080</v>
      </c>
      <c r="G141" s="29" t="s">
        <v>488</v>
      </c>
      <c r="H141" s="29" t="s">
        <v>505</v>
      </c>
      <c r="I141" s="110">
        <v>12</v>
      </c>
    </row>
    <row r="142" spans="1:10" x14ac:dyDescent="0.3">
      <c r="A142" s="8">
        <v>153</v>
      </c>
      <c r="B142" s="11" t="s">
        <v>543</v>
      </c>
      <c r="C142" s="30">
        <v>18720</v>
      </c>
      <c r="D142" s="30">
        <v>22880</v>
      </c>
      <c r="E142" s="30">
        <f t="shared" si="17"/>
        <v>24960</v>
      </c>
      <c r="F142" s="30">
        <f t="shared" si="16"/>
        <v>-2080</v>
      </c>
      <c r="G142" s="29" t="s">
        <v>488</v>
      </c>
      <c r="H142" s="29" t="s">
        <v>505</v>
      </c>
      <c r="I142" s="110">
        <v>12</v>
      </c>
    </row>
    <row r="143" spans="1:10" x14ac:dyDescent="0.3">
      <c r="A143" s="8">
        <v>154</v>
      </c>
      <c r="B143" s="11" t="s">
        <v>556</v>
      </c>
      <c r="C143" s="30">
        <v>18720</v>
      </c>
      <c r="D143" s="30">
        <v>22880</v>
      </c>
      <c r="E143" s="30">
        <f t="shared" si="17"/>
        <v>24960</v>
      </c>
      <c r="F143" s="30">
        <f t="shared" si="16"/>
        <v>-2080</v>
      </c>
      <c r="G143" s="29" t="s">
        <v>488</v>
      </c>
      <c r="H143" s="29" t="s">
        <v>505</v>
      </c>
      <c r="I143" s="110">
        <v>12</v>
      </c>
    </row>
    <row r="144" spans="1:10" x14ac:dyDescent="0.3">
      <c r="A144" s="8">
        <v>155</v>
      </c>
      <c r="B144" s="11" t="s">
        <v>557</v>
      </c>
      <c r="C144" s="30">
        <v>54689.440000000002</v>
      </c>
      <c r="D144" s="30">
        <v>54689.440000000002</v>
      </c>
      <c r="E144" s="30">
        <f t="shared" si="17"/>
        <v>54689.440000000002</v>
      </c>
      <c r="F144" s="30">
        <f t="shared" si="16"/>
        <v>0</v>
      </c>
      <c r="G144" s="29" t="s">
        <v>488</v>
      </c>
      <c r="H144" s="29" t="s">
        <v>505</v>
      </c>
      <c r="I144" s="110">
        <v>26.293000000000003</v>
      </c>
    </row>
    <row r="145" spans="1:10" x14ac:dyDescent="0.3">
      <c r="A145" s="8">
        <v>156</v>
      </c>
      <c r="B145" s="11" t="s">
        <v>615</v>
      </c>
      <c r="C145" s="30">
        <v>40010.879999999997</v>
      </c>
      <c r="D145" s="30">
        <v>40010.879999999997</v>
      </c>
      <c r="E145" s="30">
        <f t="shared" si="17"/>
        <v>40010.879999999997</v>
      </c>
      <c r="F145" s="30">
        <f t="shared" si="16"/>
        <v>0</v>
      </c>
      <c r="G145" s="29" t="s">
        <v>488</v>
      </c>
      <c r="H145" s="29" t="s">
        <v>505</v>
      </c>
      <c r="I145" s="110">
        <v>19.235999999999997</v>
      </c>
    </row>
    <row r="146" spans="1:10" x14ac:dyDescent="0.3">
      <c r="A146" s="8">
        <v>157</v>
      </c>
      <c r="B146" s="11" t="s">
        <v>557</v>
      </c>
      <c r="C146" s="30">
        <v>50107.199999999997</v>
      </c>
      <c r="D146" s="30">
        <v>50107.199999999997</v>
      </c>
      <c r="E146" s="30">
        <f t="shared" si="17"/>
        <v>50107.199999999997</v>
      </c>
      <c r="F146" s="30">
        <f t="shared" si="16"/>
        <v>0</v>
      </c>
      <c r="G146" s="29" t="s">
        <v>488</v>
      </c>
      <c r="H146" s="29" t="s">
        <v>505</v>
      </c>
      <c r="I146" s="110">
        <v>24.09</v>
      </c>
    </row>
    <row r="147" spans="1:10" x14ac:dyDescent="0.3">
      <c r="A147" s="8">
        <v>158</v>
      </c>
      <c r="B147" s="11" t="s">
        <v>558</v>
      </c>
      <c r="C147" s="30">
        <v>58852.56</v>
      </c>
      <c r="D147" s="30">
        <v>58852.56</v>
      </c>
      <c r="E147" s="30">
        <f t="shared" si="17"/>
        <v>58852.56</v>
      </c>
      <c r="F147" s="30">
        <f t="shared" si="16"/>
        <v>0</v>
      </c>
      <c r="G147" s="29" t="s">
        <v>488</v>
      </c>
      <c r="H147" s="29" t="s">
        <v>505</v>
      </c>
      <c r="I147" s="110">
        <v>28.294499999999999</v>
      </c>
    </row>
    <row r="148" spans="1:10" x14ac:dyDescent="0.3">
      <c r="A148" s="8">
        <v>159</v>
      </c>
      <c r="B148" s="11" t="s">
        <v>558</v>
      </c>
      <c r="C148" s="30">
        <v>50581.440000000002</v>
      </c>
      <c r="D148" s="30">
        <v>50581.440000000002</v>
      </c>
      <c r="E148" s="30">
        <f t="shared" si="17"/>
        <v>50581.440000000002</v>
      </c>
      <c r="F148" s="30">
        <f t="shared" si="16"/>
        <v>0</v>
      </c>
      <c r="G148" s="29" t="s">
        <v>488</v>
      </c>
      <c r="H148" s="29" t="s">
        <v>505</v>
      </c>
      <c r="I148" s="110">
        <v>24.318000000000001</v>
      </c>
    </row>
    <row r="149" spans="1:10" ht="15.6" x14ac:dyDescent="0.3">
      <c r="A149" s="8">
        <v>160</v>
      </c>
      <c r="B149" s="11" t="s">
        <v>558</v>
      </c>
      <c r="C149" s="30">
        <v>40010.879999999997</v>
      </c>
      <c r="D149" s="30">
        <v>40010.879999999997</v>
      </c>
      <c r="E149" s="30">
        <f t="shared" si="17"/>
        <v>40010.879999999997</v>
      </c>
      <c r="F149" s="30">
        <f t="shared" si="16"/>
        <v>0</v>
      </c>
      <c r="G149" s="29" t="s">
        <v>488</v>
      </c>
      <c r="H149" s="29" t="s">
        <v>505</v>
      </c>
      <c r="I149" s="110">
        <v>19.235999999999997</v>
      </c>
      <c r="J149" s="83"/>
    </row>
    <row r="150" spans="1:10" x14ac:dyDescent="0.3">
      <c r="A150" s="8">
        <v>161</v>
      </c>
      <c r="B150" s="11" t="s">
        <v>559</v>
      </c>
      <c r="C150" s="30">
        <v>29390.14</v>
      </c>
      <c r="D150" s="30">
        <v>29390.14</v>
      </c>
      <c r="E150" s="30">
        <f t="shared" si="17"/>
        <v>29390.14</v>
      </c>
      <c r="F150" s="30">
        <f t="shared" si="16"/>
        <v>0</v>
      </c>
      <c r="G150" s="29" t="s">
        <v>488</v>
      </c>
      <c r="H150" s="29" t="s">
        <v>505</v>
      </c>
      <c r="I150" s="110">
        <v>14.129875</v>
      </c>
    </row>
    <row r="151" spans="1:10" x14ac:dyDescent="0.3">
      <c r="A151" s="8">
        <v>162</v>
      </c>
      <c r="B151" s="11" t="s">
        <v>559</v>
      </c>
      <c r="C151" s="30">
        <v>26000</v>
      </c>
      <c r="D151" s="30">
        <v>26000</v>
      </c>
      <c r="E151" s="30">
        <f t="shared" si="17"/>
        <v>26000</v>
      </c>
      <c r="F151" s="30">
        <f t="shared" si="16"/>
        <v>0</v>
      </c>
      <c r="G151" s="29" t="s">
        <v>488</v>
      </c>
      <c r="H151" s="29" t="s">
        <v>505</v>
      </c>
      <c r="I151" s="110">
        <v>12.5</v>
      </c>
    </row>
    <row r="152" spans="1:10" x14ac:dyDescent="0.3">
      <c r="A152" s="8">
        <v>163</v>
      </c>
      <c r="B152" s="11" t="s">
        <v>560</v>
      </c>
      <c r="C152" s="32"/>
      <c r="D152" s="32"/>
      <c r="E152" s="32">
        <v>0</v>
      </c>
      <c r="F152" s="30">
        <f t="shared" si="16"/>
        <v>0</v>
      </c>
      <c r="G152" s="29" t="s">
        <v>488</v>
      </c>
      <c r="H152" s="29" t="s">
        <v>505</v>
      </c>
      <c r="I152" s="110">
        <v>0</v>
      </c>
    </row>
    <row r="153" spans="1:10" x14ac:dyDescent="0.3">
      <c r="A153" s="8">
        <v>164</v>
      </c>
      <c r="B153" s="11" t="s">
        <v>561</v>
      </c>
      <c r="C153" s="30">
        <v>67017.600000000006</v>
      </c>
      <c r="D153" s="30">
        <v>67017.600000000006</v>
      </c>
      <c r="E153" s="30">
        <v>67017.600000000006</v>
      </c>
      <c r="F153" s="30">
        <f t="shared" si="16"/>
        <v>0</v>
      </c>
      <c r="G153" s="29" t="s">
        <v>488</v>
      </c>
      <c r="H153" s="29" t="s">
        <v>489</v>
      </c>
      <c r="I153" s="110"/>
    </row>
    <row r="154" spans="1:10" x14ac:dyDescent="0.3">
      <c r="A154" s="8">
        <v>165</v>
      </c>
      <c r="B154" s="11" t="s">
        <v>561</v>
      </c>
      <c r="C154" s="30">
        <v>67017.600000000006</v>
      </c>
      <c r="D154" s="30">
        <v>67017.600000000006</v>
      </c>
      <c r="E154" s="30">
        <v>67017.600000000006</v>
      </c>
      <c r="F154" s="30">
        <f t="shared" si="16"/>
        <v>0</v>
      </c>
      <c r="G154" s="29" t="s">
        <v>488</v>
      </c>
      <c r="H154" s="29" t="s">
        <v>489</v>
      </c>
      <c r="I154" s="110"/>
    </row>
    <row r="155" spans="1:10" x14ac:dyDescent="0.3">
      <c r="A155" s="8">
        <v>166</v>
      </c>
      <c r="B155" s="11" t="s">
        <v>562</v>
      </c>
      <c r="C155" s="30">
        <v>80000.179999999993</v>
      </c>
      <c r="D155" s="30">
        <v>80000.179999999993</v>
      </c>
      <c r="E155" s="30">
        <v>80000.179999999993</v>
      </c>
      <c r="F155" s="30">
        <f t="shared" si="16"/>
        <v>0</v>
      </c>
      <c r="G155" s="29" t="s">
        <v>488</v>
      </c>
      <c r="H155" s="29" t="s">
        <v>489</v>
      </c>
      <c r="I155" s="110"/>
    </row>
    <row r="156" spans="1:10" s="123" customFormat="1" x14ac:dyDescent="0.3">
      <c r="A156" s="128">
        <v>167</v>
      </c>
      <c r="B156" s="120" t="s">
        <v>563</v>
      </c>
      <c r="C156" s="129"/>
      <c r="D156" s="129">
        <v>75000.12</v>
      </c>
      <c r="E156" s="129">
        <v>0</v>
      </c>
      <c r="F156" s="30">
        <f t="shared" si="16"/>
        <v>75000.12</v>
      </c>
      <c r="G156" s="130" t="s">
        <v>488</v>
      </c>
      <c r="H156" s="130" t="s">
        <v>489</v>
      </c>
      <c r="I156" s="131"/>
      <c r="J156" s="122"/>
    </row>
    <row r="157" spans="1:10" x14ac:dyDescent="0.3">
      <c r="A157" s="8">
        <v>168</v>
      </c>
      <c r="B157" s="11" t="s">
        <v>557</v>
      </c>
      <c r="C157" s="30">
        <v>40010.879999999997</v>
      </c>
      <c r="D157" s="30">
        <v>40010.879999999997</v>
      </c>
      <c r="E157" s="30">
        <f t="shared" ref="E157:E179" si="18">2080*I157</f>
        <v>40010.879999999997</v>
      </c>
      <c r="F157" s="30">
        <f t="shared" si="16"/>
        <v>0</v>
      </c>
      <c r="G157" s="29" t="s">
        <v>488</v>
      </c>
      <c r="H157" s="29" t="s">
        <v>505</v>
      </c>
      <c r="I157" s="110">
        <v>19.235999999999997</v>
      </c>
    </row>
    <row r="158" spans="1:10" x14ac:dyDescent="0.3">
      <c r="A158" s="8">
        <v>169</v>
      </c>
      <c r="B158" s="11" t="s">
        <v>564</v>
      </c>
      <c r="C158" s="30">
        <v>62375.040000000001</v>
      </c>
      <c r="D158" s="30">
        <v>62375.040000000001</v>
      </c>
      <c r="E158" s="30">
        <f t="shared" si="18"/>
        <v>62375.040000000001</v>
      </c>
      <c r="F158" s="30">
        <f t="shared" si="16"/>
        <v>0</v>
      </c>
      <c r="G158" s="29" t="s">
        <v>488</v>
      </c>
      <c r="H158" s="29" t="s">
        <v>505</v>
      </c>
      <c r="I158" s="110">
        <v>29.988</v>
      </c>
    </row>
    <row r="159" spans="1:10" x14ac:dyDescent="0.3">
      <c r="A159" s="8">
        <v>170</v>
      </c>
      <c r="B159" s="11" t="s">
        <v>564</v>
      </c>
      <c r="C159" s="30">
        <v>50581.440000000002</v>
      </c>
      <c r="D159" s="30">
        <v>50581.440000000002</v>
      </c>
      <c r="E159" s="30">
        <f t="shared" si="18"/>
        <v>50581.440000000002</v>
      </c>
      <c r="F159" s="30">
        <f t="shared" si="16"/>
        <v>0</v>
      </c>
      <c r="G159" s="29" t="s">
        <v>488</v>
      </c>
      <c r="H159" s="29" t="s">
        <v>505</v>
      </c>
      <c r="I159" s="110">
        <v>24.318000000000001</v>
      </c>
    </row>
    <row r="160" spans="1:10" x14ac:dyDescent="0.3">
      <c r="A160" s="8">
        <v>171</v>
      </c>
      <c r="B160" s="11" t="s">
        <v>564</v>
      </c>
      <c r="C160" s="30">
        <v>50581.440000000002</v>
      </c>
      <c r="D160" s="30">
        <v>50581.440000000002</v>
      </c>
      <c r="E160" s="30">
        <f t="shared" si="18"/>
        <v>50581.440000000002</v>
      </c>
      <c r="F160" s="30">
        <f t="shared" si="16"/>
        <v>0</v>
      </c>
      <c r="G160" s="29" t="s">
        <v>488</v>
      </c>
      <c r="H160" s="29" t="s">
        <v>505</v>
      </c>
      <c r="I160" s="110">
        <v>24.318000000000001</v>
      </c>
    </row>
    <row r="161" spans="1:9" x14ac:dyDescent="0.3">
      <c r="A161" s="8">
        <v>172</v>
      </c>
      <c r="B161" s="11" t="s">
        <v>565</v>
      </c>
      <c r="C161" s="30">
        <v>56500.08</v>
      </c>
      <c r="D161" s="30">
        <v>56500.08</v>
      </c>
      <c r="E161" s="30">
        <f t="shared" si="18"/>
        <v>56500.08</v>
      </c>
      <c r="F161" s="30">
        <f t="shared" si="16"/>
        <v>0</v>
      </c>
      <c r="G161" s="29" t="s">
        <v>488</v>
      </c>
      <c r="H161" s="29" t="s">
        <v>505</v>
      </c>
      <c r="I161" s="110">
        <v>27.163499999999999</v>
      </c>
    </row>
    <row r="162" spans="1:9" x14ac:dyDescent="0.3">
      <c r="A162" s="8">
        <v>173</v>
      </c>
      <c r="B162" s="11" t="s">
        <v>566</v>
      </c>
      <c r="C162" s="30">
        <v>42456.959999999999</v>
      </c>
      <c r="D162" s="30">
        <v>42456.959999999999</v>
      </c>
      <c r="E162" s="30">
        <f t="shared" si="18"/>
        <v>42456.959999999999</v>
      </c>
      <c r="F162" s="30">
        <f t="shared" si="16"/>
        <v>0</v>
      </c>
      <c r="G162" s="29" t="s">
        <v>488</v>
      </c>
      <c r="H162" s="29" t="s">
        <v>505</v>
      </c>
      <c r="I162" s="110">
        <v>20.411999999999999</v>
      </c>
    </row>
    <row r="163" spans="1:9" x14ac:dyDescent="0.3">
      <c r="A163" s="8">
        <v>174</v>
      </c>
      <c r="B163" s="11" t="s">
        <v>566</v>
      </c>
      <c r="C163" s="30">
        <v>43243.199999999997</v>
      </c>
      <c r="D163" s="30">
        <v>43243.199999999997</v>
      </c>
      <c r="E163" s="30">
        <f t="shared" si="18"/>
        <v>43243.199999999997</v>
      </c>
      <c r="F163" s="30">
        <f t="shared" si="16"/>
        <v>0</v>
      </c>
      <c r="G163" s="29" t="s">
        <v>488</v>
      </c>
      <c r="H163" s="29" t="s">
        <v>505</v>
      </c>
      <c r="I163" s="110">
        <v>20.79</v>
      </c>
    </row>
    <row r="164" spans="1:9" x14ac:dyDescent="0.3">
      <c r="A164" s="8">
        <v>175</v>
      </c>
      <c r="B164" s="11" t="s">
        <v>566</v>
      </c>
      <c r="C164" s="30">
        <v>43680</v>
      </c>
      <c r="D164" s="30">
        <v>43680</v>
      </c>
      <c r="E164" s="30">
        <f t="shared" si="18"/>
        <v>43680</v>
      </c>
      <c r="F164" s="30">
        <f t="shared" si="16"/>
        <v>0</v>
      </c>
      <c r="G164" s="29" t="s">
        <v>488</v>
      </c>
      <c r="H164" s="29" t="s">
        <v>505</v>
      </c>
      <c r="I164" s="110">
        <v>21</v>
      </c>
    </row>
    <row r="165" spans="1:9" x14ac:dyDescent="0.3">
      <c r="A165" s="8">
        <v>176</v>
      </c>
      <c r="B165" s="11" t="s">
        <v>566</v>
      </c>
      <c r="C165" s="30">
        <v>43680</v>
      </c>
      <c r="D165" s="30">
        <v>43680</v>
      </c>
      <c r="E165" s="30">
        <f t="shared" si="18"/>
        <v>43680</v>
      </c>
      <c r="F165" s="30">
        <f t="shared" si="16"/>
        <v>0</v>
      </c>
      <c r="G165" s="29" t="s">
        <v>488</v>
      </c>
      <c r="H165" s="29" t="s">
        <v>505</v>
      </c>
      <c r="I165" s="110">
        <v>21</v>
      </c>
    </row>
    <row r="166" spans="1:9" x14ac:dyDescent="0.3">
      <c r="A166" s="8">
        <v>177</v>
      </c>
      <c r="B166" s="11" t="s">
        <v>566</v>
      </c>
      <c r="C166" s="30">
        <v>47694.400000000001</v>
      </c>
      <c r="D166" s="30">
        <v>47694.400000000001</v>
      </c>
      <c r="E166" s="30">
        <f t="shared" si="18"/>
        <v>47694.400000000001</v>
      </c>
      <c r="F166" s="30">
        <f t="shared" si="16"/>
        <v>0</v>
      </c>
      <c r="G166" s="29" t="s">
        <v>488</v>
      </c>
      <c r="H166" s="29" t="s">
        <v>505</v>
      </c>
      <c r="I166" s="110">
        <v>22.93</v>
      </c>
    </row>
    <row r="167" spans="1:9" x14ac:dyDescent="0.3">
      <c r="A167" s="8">
        <v>178</v>
      </c>
      <c r="B167" s="11" t="s">
        <v>566</v>
      </c>
      <c r="C167" s="30">
        <v>41277.599999999999</v>
      </c>
      <c r="D167" s="30">
        <v>41277.599999999999</v>
      </c>
      <c r="E167" s="30">
        <f t="shared" si="18"/>
        <v>41277.599999999999</v>
      </c>
      <c r="F167" s="30">
        <f t="shared" si="16"/>
        <v>0</v>
      </c>
      <c r="G167" s="29" t="s">
        <v>488</v>
      </c>
      <c r="H167" s="29" t="s">
        <v>505</v>
      </c>
      <c r="I167" s="110">
        <v>19.844999999999999</v>
      </c>
    </row>
    <row r="168" spans="1:9" x14ac:dyDescent="0.3">
      <c r="A168" s="8">
        <v>179</v>
      </c>
      <c r="B168" s="11" t="s">
        <v>566</v>
      </c>
      <c r="C168" s="30">
        <v>30990.959999999999</v>
      </c>
      <c r="D168" s="30">
        <v>30990.959999999999</v>
      </c>
      <c r="E168" s="30">
        <f t="shared" si="18"/>
        <v>30990.959999999999</v>
      </c>
      <c r="F168" s="30">
        <f t="shared" si="16"/>
        <v>0</v>
      </c>
      <c r="G168" s="29" t="s">
        <v>488</v>
      </c>
      <c r="H168" s="29" t="s">
        <v>505</v>
      </c>
      <c r="I168" s="110">
        <v>14.8995</v>
      </c>
    </row>
    <row r="169" spans="1:9" x14ac:dyDescent="0.3">
      <c r="A169" s="8">
        <v>180</v>
      </c>
      <c r="B169" s="11" t="s">
        <v>566</v>
      </c>
      <c r="C169" s="30">
        <v>30990.959999999999</v>
      </c>
      <c r="D169" s="30">
        <v>30990.959999999999</v>
      </c>
      <c r="E169" s="30">
        <f t="shared" si="18"/>
        <v>30990.959999999999</v>
      </c>
      <c r="F169" s="30">
        <f t="shared" si="16"/>
        <v>0</v>
      </c>
      <c r="G169" s="29" t="s">
        <v>488</v>
      </c>
      <c r="H169" s="29" t="s">
        <v>505</v>
      </c>
      <c r="I169" s="110">
        <v>14.8995</v>
      </c>
    </row>
    <row r="170" spans="1:9" x14ac:dyDescent="0.3">
      <c r="A170" s="8">
        <v>181</v>
      </c>
      <c r="B170" s="11" t="s">
        <v>566</v>
      </c>
      <c r="C170" s="30">
        <v>58859.839999999997</v>
      </c>
      <c r="D170" s="30">
        <v>58859.839999999997</v>
      </c>
      <c r="E170" s="30">
        <f t="shared" si="18"/>
        <v>58859.839999999997</v>
      </c>
      <c r="F170" s="30">
        <f t="shared" si="16"/>
        <v>0</v>
      </c>
      <c r="G170" s="29" t="s">
        <v>488</v>
      </c>
      <c r="H170" s="29" t="s">
        <v>505</v>
      </c>
      <c r="I170" s="110">
        <v>28.297999999999998</v>
      </c>
    </row>
    <row r="171" spans="1:9" x14ac:dyDescent="0.3">
      <c r="A171" s="8">
        <v>182</v>
      </c>
      <c r="B171" s="11" t="s">
        <v>566</v>
      </c>
      <c r="C171" s="30">
        <v>52089.440000000002</v>
      </c>
      <c r="D171" s="30">
        <v>52089.440000000002</v>
      </c>
      <c r="E171" s="30">
        <f t="shared" si="18"/>
        <v>52089.440000000002</v>
      </c>
      <c r="F171" s="30">
        <f t="shared" si="16"/>
        <v>0</v>
      </c>
      <c r="G171" s="29" t="s">
        <v>488</v>
      </c>
      <c r="H171" s="29" t="s">
        <v>505</v>
      </c>
      <c r="I171" s="110">
        <v>25.043000000000003</v>
      </c>
    </row>
    <row r="172" spans="1:9" x14ac:dyDescent="0.3">
      <c r="A172" s="8">
        <v>183</v>
      </c>
      <c r="B172" s="11" t="s">
        <v>566</v>
      </c>
      <c r="C172" s="30">
        <v>42413.279999999999</v>
      </c>
      <c r="D172" s="30">
        <v>42413.279999999999</v>
      </c>
      <c r="E172" s="30">
        <f t="shared" si="18"/>
        <v>42413.279999999999</v>
      </c>
      <c r="F172" s="30">
        <f t="shared" si="16"/>
        <v>0</v>
      </c>
      <c r="G172" s="29" t="s">
        <v>488</v>
      </c>
      <c r="H172" s="29" t="s">
        <v>505</v>
      </c>
      <c r="I172" s="110">
        <v>20.390999999999998</v>
      </c>
    </row>
    <row r="173" spans="1:9" x14ac:dyDescent="0.3">
      <c r="A173" s="8">
        <v>184</v>
      </c>
      <c r="B173" s="11" t="s">
        <v>566</v>
      </c>
      <c r="C173" s="30">
        <v>55812.639999999999</v>
      </c>
      <c r="D173" s="30">
        <v>55812.639999999999</v>
      </c>
      <c r="E173" s="30">
        <f t="shared" si="18"/>
        <v>55812.639999999999</v>
      </c>
      <c r="F173" s="30">
        <f t="shared" si="16"/>
        <v>0</v>
      </c>
      <c r="G173" s="29" t="s">
        <v>488</v>
      </c>
      <c r="H173" s="29" t="s">
        <v>505</v>
      </c>
      <c r="I173" s="110">
        <v>26.832999999999998</v>
      </c>
    </row>
    <row r="174" spans="1:9" x14ac:dyDescent="0.3">
      <c r="A174" s="8">
        <v>185</v>
      </c>
      <c r="B174" s="11" t="s">
        <v>566</v>
      </c>
      <c r="C174" s="30">
        <v>47698.559999999998</v>
      </c>
      <c r="D174" s="30">
        <v>47698.559999999998</v>
      </c>
      <c r="E174" s="30">
        <f t="shared" si="18"/>
        <v>47698.559999999998</v>
      </c>
      <c r="F174" s="30">
        <f t="shared" si="16"/>
        <v>0</v>
      </c>
      <c r="G174" s="29" t="s">
        <v>488</v>
      </c>
      <c r="H174" s="29" t="s">
        <v>505</v>
      </c>
      <c r="I174" s="110">
        <v>22.931999999999999</v>
      </c>
    </row>
    <row r="175" spans="1:9" x14ac:dyDescent="0.3">
      <c r="A175" s="8">
        <v>186</v>
      </c>
      <c r="B175" s="11" t="s">
        <v>566</v>
      </c>
      <c r="C175" s="30">
        <v>33530.9</v>
      </c>
      <c r="D175" s="30">
        <v>33530.9</v>
      </c>
      <c r="E175" s="30">
        <f t="shared" si="18"/>
        <v>33530.9</v>
      </c>
      <c r="F175" s="30">
        <f t="shared" si="16"/>
        <v>0</v>
      </c>
      <c r="G175" s="29" t="s">
        <v>488</v>
      </c>
      <c r="H175" s="29" t="s">
        <v>505</v>
      </c>
      <c r="I175" s="110">
        <v>16.120625</v>
      </c>
    </row>
    <row r="176" spans="1:9" x14ac:dyDescent="0.3">
      <c r="A176" s="8">
        <v>187</v>
      </c>
      <c r="B176" s="11" t="s">
        <v>566</v>
      </c>
      <c r="C176" s="30">
        <v>40010.879999999997</v>
      </c>
      <c r="D176" s="30">
        <v>40010.879999999997</v>
      </c>
      <c r="E176" s="30">
        <f t="shared" si="18"/>
        <v>40010.879999999997</v>
      </c>
      <c r="F176" s="30">
        <f t="shared" si="16"/>
        <v>0</v>
      </c>
      <c r="G176" s="29" t="s">
        <v>488</v>
      </c>
      <c r="H176" s="29" t="s">
        <v>505</v>
      </c>
      <c r="I176" s="110">
        <v>19.235999999999997</v>
      </c>
    </row>
    <row r="177" spans="1:10" x14ac:dyDescent="0.3">
      <c r="A177" s="8">
        <v>188</v>
      </c>
      <c r="B177" s="11" t="s">
        <v>566</v>
      </c>
      <c r="C177" s="30">
        <v>42456.959999999999</v>
      </c>
      <c r="D177" s="30">
        <v>42456.959999999999</v>
      </c>
      <c r="E177" s="30">
        <f t="shared" si="18"/>
        <v>42456.959999999999</v>
      </c>
      <c r="F177" s="30">
        <f t="shared" si="16"/>
        <v>0</v>
      </c>
      <c r="G177" s="29" t="s">
        <v>488</v>
      </c>
      <c r="H177" s="29" t="s">
        <v>505</v>
      </c>
      <c r="I177" s="110">
        <v>20.411999999999999</v>
      </c>
    </row>
    <row r="178" spans="1:10" x14ac:dyDescent="0.3">
      <c r="A178" s="8">
        <v>189</v>
      </c>
      <c r="B178" s="11" t="s">
        <v>566</v>
      </c>
      <c r="C178" s="30">
        <v>52737.36</v>
      </c>
      <c r="D178" s="30">
        <v>52737.36</v>
      </c>
      <c r="E178" s="30">
        <f t="shared" si="18"/>
        <v>52737.36</v>
      </c>
      <c r="F178" s="30">
        <f t="shared" si="16"/>
        <v>0</v>
      </c>
      <c r="G178" s="29" t="s">
        <v>488</v>
      </c>
      <c r="H178" s="29" t="s">
        <v>505</v>
      </c>
      <c r="I178" s="110">
        <v>25.354500000000002</v>
      </c>
    </row>
    <row r="179" spans="1:10" ht="15.6" x14ac:dyDescent="0.3">
      <c r="A179" s="8">
        <v>190</v>
      </c>
      <c r="B179" s="11" t="s">
        <v>566</v>
      </c>
      <c r="C179" s="30">
        <v>41277.599999999999</v>
      </c>
      <c r="D179" s="30">
        <v>41277.599999999999</v>
      </c>
      <c r="E179" s="30">
        <f t="shared" si="18"/>
        <v>41277.599999999999</v>
      </c>
      <c r="F179" s="30">
        <f t="shared" si="16"/>
        <v>0</v>
      </c>
      <c r="G179" s="29" t="s">
        <v>488</v>
      </c>
      <c r="H179" s="29" t="s">
        <v>505</v>
      </c>
      <c r="I179" s="110">
        <v>19.844999999999999</v>
      </c>
      <c r="J179" s="83"/>
    </row>
    <row r="180" spans="1:10" x14ac:dyDescent="0.3">
      <c r="A180" s="8">
        <v>191</v>
      </c>
      <c r="B180" s="11" t="s">
        <v>566</v>
      </c>
      <c r="C180" s="30">
        <v>20000</v>
      </c>
      <c r="D180" s="30">
        <v>20000</v>
      </c>
      <c r="E180" s="30">
        <v>20000</v>
      </c>
      <c r="F180" s="30">
        <f t="shared" si="16"/>
        <v>0</v>
      </c>
      <c r="G180" s="29" t="s">
        <v>495</v>
      </c>
      <c r="H180" s="29" t="s">
        <v>505</v>
      </c>
      <c r="I180" s="110"/>
    </row>
    <row r="181" spans="1:10" x14ac:dyDescent="0.3">
      <c r="A181" s="8">
        <v>192</v>
      </c>
      <c r="B181" s="11" t="s">
        <v>566</v>
      </c>
      <c r="C181" s="30">
        <v>40010.879999999997</v>
      </c>
      <c r="D181" s="30">
        <v>40010.879999999997</v>
      </c>
      <c r="E181" s="30">
        <f t="shared" ref="E181:E188" si="19">2080*I181</f>
        <v>40010.879999999997</v>
      </c>
      <c r="F181" s="30">
        <f t="shared" si="16"/>
        <v>0</v>
      </c>
      <c r="G181" s="29" t="s">
        <v>488</v>
      </c>
      <c r="H181" s="29" t="s">
        <v>505</v>
      </c>
      <c r="I181" s="110">
        <v>19.235999999999997</v>
      </c>
    </row>
    <row r="182" spans="1:10" x14ac:dyDescent="0.3">
      <c r="A182" s="8">
        <v>193</v>
      </c>
      <c r="B182" s="11" t="s">
        <v>566</v>
      </c>
      <c r="C182" s="30">
        <v>40010.879999999997</v>
      </c>
      <c r="D182" s="30">
        <v>40010.879999999997</v>
      </c>
      <c r="E182" s="30">
        <f t="shared" si="19"/>
        <v>40010.879999999997</v>
      </c>
      <c r="F182" s="30">
        <f t="shared" si="16"/>
        <v>0</v>
      </c>
      <c r="G182" s="29" t="s">
        <v>488</v>
      </c>
      <c r="H182" s="29" t="s">
        <v>505</v>
      </c>
      <c r="I182" s="110">
        <v>19.235999999999997</v>
      </c>
    </row>
    <row r="183" spans="1:10" x14ac:dyDescent="0.3">
      <c r="A183" s="8">
        <v>194</v>
      </c>
      <c r="B183" s="11" t="s">
        <v>566</v>
      </c>
      <c r="C183" s="30">
        <v>40040.879999999997</v>
      </c>
      <c r="D183" s="30">
        <v>40040.879999999997</v>
      </c>
      <c r="E183" s="30">
        <f t="shared" si="19"/>
        <v>40040.879999999997</v>
      </c>
      <c r="F183" s="30">
        <f t="shared" si="16"/>
        <v>0</v>
      </c>
      <c r="G183" s="29" t="s">
        <v>488</v>
      </c>
      <c r="H183" s="29" t="s">
        <v>505</v>
      </c>
      <c r="I183" s="110">
        <v>19.250423076923077</v>
      </c>
    </row>
    <row r="184" spans="1:10" x14ac:dyDescent="0.3">
      <c r="A184" s="8">
        <v>195</v>
      </c>
      <c r="B184" s="11" t="s">
        <v>566</v>
      </c>
      <c r="C184" s="30">
        <v>41277.599999999999</v>
      </c>
      <c r="D184" s="30">
        <v>41277.599999999999</v>
      </c>
      <c r="E184" s="30">
        <f t="shared" si="19"/>
        <v>41277.599999999999</v>
      </c>
      <c r="F184" s="30">
        <f t="shared" si="16"/>
        <v>0</v>
      </c>
      <c r="G184" s="29" t="s">
        <v>488</v>
      </c>
      <c r="H184" s="29" t="s">
        <v>505</v>
      </c>
      <c r="I184" s="110">
        <v>19.844999999999999</v>
      </c>
    </row>
    <row r="185" spans="1:10" x14ac:dyDescent="0.3">
      <c r="A185" s="8">
        <v>196</v>
      </c>
      <c r="B185" s="11" t="s">
        <v>566</v>
      </c>
      <c r="C185" s="30">
        <v>40010.879999999997</v>
      </c>
      <c r="D185" s="30">
        <v>40010.879999999997</v>
      </c>
      <c r="E185" s="30">
        <f t="shared" si="19"/>
        <v>40010.879999999997</v>
      </c>
      <c r="F185" s="30">
        <f t="shared" si="16"/>
        <v>0</v>
      </c>
      <c r="G185" s="29" t="s">
        <v>488</v>
      </c>
      <c r="H185" s="29" t="s">
        <v>505</v>
      </c>
      <c r="I185" s="110">
        <v>19.235999999999997</v>
      </c>
    </row>
    <row r="186" spans="1:10" x14ac:dyDescent="0.3">
      <c r="A186" s="8">
        <v>197</v>
      </c>
      <c r="B186" s="11" t="s">
        <v>566</v>
      </c>
      <c r="C186" s="30">
        <v>42020.160000000003</v>
      </c>
      <c r="D186" s="30">
        <v>42020.160000000003</v>
      </c>
      <c r="E186" s="30">
        <f t="shared" si="19"/>
        <v>42020.160000000003</v>
      </c>
      <c r="F186" s="30">
        <f t="shared" si="16"/>
        <v>0</v>
      </c>
      <c r="G186" s="29" t="s">
        <v>488</v>
      </c>
      <c r="H186" s="29" t="s">
        <v>505</v>
      </c>
      <c r="I186" s="110">
        <v>20.202000000000002</v>
      </c>
    </row>
    <row r="187" spans="1:10" x14ac:dyDescent="0.3">
      <c r="A187" s="8">
        <v>198</v>
      </c>
      <c r="B187" s="11" t="s">
        <v>566</v>
      </c>
      <c r="C187" s="30">
        <v>40010.879999999997</v>
      </c>
      <c r="D187" s="30">
        <v>40010.879999999997</v>
      </c>
      <c r="E187" s="30">
        <f t="shared" si="19"/>
        <v>40010.879999999997</v>
      </c>
      <c r="F187" s="30">
        <f t="shared" si="16"/>
        <v>0</v>
      </c>
      <c r="G187" s="29" t="s">
        <v>488</v>
      </c>
      <c r="H187" s="29" t="s">
        <v>505</v>
      </c>
      <c r="I187" s="110">
        <v>19.235999999999997</v>
      </c>
    </row>
    <row r="188" spans="1:10" x14ac:dyDescent="0.3">
      <c r="A188" s="8">
        <v>199</v>
      </c>
      <c r="B188" s="11" t="s">
        <v>566</v>
      </c>
      <c r="C188" s="30">
        <v>40010.879999999997</v>
      </c>
      <c r="D188" s="30">
        <v>40010.879999999997</v>
      </c>
      <c r="E188" s="30">
        <f t="shared" si="19"/>
        <v>40010.879999999997</v>
      </c>
      <c r="F188" s="30">
        <f t="shared" si="16"/>
        <v>0</v>
      </c>
      <c r="G188" s="29" t="s">
        <v>488</v>
      </c>
      <c r="H188" s="29" t="s">
        <v>505</v>
      </c>
      <c r="I188" s="110">
        <v>19.235999999999997</v>
      </c>
    </row>
    <row r="189" spans="1:10" x14ac:dyDescent="0.3">
      <c r="A189" s="8">
        <v>200</v>
      </c>
      <c r="B189" s="11" t="s">
        <v>566</v>
      </c>
      <c r="C189" s="30">
        <v>40010.879999999997</v>
      </c>
      <c r="D189" s="30">
        <v>40010.879999999997</v>
      </c>
      <c r="E189" s="30">
        <f>2080*I189</f>
        <v>40010.879999999997</v>
      </c>
      <c r="F189" s="30">
        <f t="shared" si="16"/>
        <v>0</v>
      </c>
      <c r="G189" s="29" t="s">
        <v>488</v>
      </c>
      <c r="H189" s="29" t="s">
        <v>505</v>
      </c>
      <c r="I189" s="110">
        <v>19.235999999999997</v>
      </c>
    </row>
    <row r="190" spans="1:10" s="123" customFormat="1" x14ac:dyDescent="0.3">
      <c r="A190" s="128">
        <v>201</v>
      </c>
      <c r="B190" s="120" t="s">
        <v>566</v>
      </c>
      <c r="C190" s="129"/>
      <c r="D190" s="129">
        <v>40010.879999999997</v>
      </c>
      <c r="E190" s="129">
        <v>0</v>
      </c>
      <c r="F190" s="30">
        <f t="shared" si="16"/>
        <v>40010.879999999997</v>
      </c>
      <c r="G190" s="130" t="s">
        <v>488</v>
      </c>
      <c r="H190" s="130" t="s">
        <v>505</v>
      </c>
      <c r="I190" s="131">
        <v>0</v>
      </c>
      <c r="J190" s="122"/>
    </row>
    <row r="191" spans="1:10" s="123" customFormat="1" x14ac:dyDescent="0.3">
      <c r="A191" s="128">
        <v>202</v>
      </c>
      <c r="B191" s="120" t="s">
        <v>566</v>
      </c>
      <c r="C191" s="129"/>
      <c r="D191" s="129">
        <v>40010.879999999997</v>
      </c>
      <c r="E191" s="129">
        <v>0</v>
      </c>
      <c r="F191" s="30">
        <f t="shared" si="16"/>
        <v>40010.879999999997</v>
      </c>
      <c r="G191" s="130" t="s">
        <v>488</v>
      </c>
      <c r="H191" s="130" t="s">
        <v>505</v>
      </c>
      <c r="I191" s="131">
        <v>0</v>
      </c>
      <c r="J191" s="122"/>
    </row>
    <row r="192" spans="1:10" s="123" customFormat="1" x14ac:dyDescent="0.3">
      <c r="A192" s="128">
        <v>203</v>
      </c>
      <c r="B192" s="120" t="s">
        <v>566</v>
      </c>
      <c r="C192" s="129"/>
      <c r="D192" s="129">
        <v>40010.879999999997</v>
      </c>
      <c r="E192" s="129">
        <v>0</v>
      </c>
      <c r="F192" s="30">
        <f t="shared" si="16"/>
        <v>40010.879999999997</v>
      </c>
      <c r="G192" s="130" t="s">
        <v>488</v>
      </c>
      <c r="H192" s="130" t="s">
        <v>505</v>
      </c>
      <c r="I192" s="131">
        <v>0</v>
      </c>
      <c r="J192" s="122"/>
    </row>
    <row r="193" spans="1:10" s="123" customFormat="1" x14ac:dyDescent="0.3">
      <c r="A193" s="128">
        <v>204</v>
      </c>
      <c r="B193" s="120" t="s">
        <v>566</v>
      </c>
      <c r="C193" s="129"/>
      <c r="D193" s="129">
        <v>40010.879999999997</v>
      </c>
      <c r="E193" s="129">
        <v>0</v>
      </c>
      <c r="F193" s="30">
        <f t="shared" si="16"/>
        <v>40010.879999999997</v>
      </c>
      <c r="G193" s="130" t="s">
        <v>488</v>
      </c>
      <c r="H193" s="130" t="s">
        <v>505</v>
      </c>
      <c r="I193" s="131">
        <v>0</v>
      </c>
      <c r="J193" s="122"/>
    </row>
    <row r="194" spans="1:10" x14ac:dyDescent="0.3">
      <c r="A194" s="8">
        <v>205</v>
      </c>
      <c r="B194" s="11" t="s">
        <v>566</v>
      </c>
      <c r="C194" s="30">
        <v>40010.879999999997</v>
      </c>
      <c r="D194" s="30">
        <v>40010.879999999997</v>
      </c>
      <c r="E194" s="30">
        <f t="shared" ref="E194:E206" si="20">2080*I194</f>
        <v>40010.879999999997</v>
      </c>
      <c r="F194" s="30">
        <f t="shared" ref="F194:F238" si="21">D194-E194</f>
        <v>0</v>
      </c>
      <c r="G194" s="29" t="s">
        <v>488</v>
      </c>
      <c r="H194" s="29" t="s">
        <v>505</v>
      </c>
      <c r="I194" s="110">
        <v>19.235999999999997</v>
      </c>
    </row>
    <row r="195" spans="1:10" x14ac:dyDescent="0.3">
      <c r="A195" s="8">
        <v>206</v>
      </c>
      <c r="B195" s="11" t="s">
        <v>566</v>
      </c>
      <c r="C195" s="30">
        <v>40010.879999999997</v>
      </c>
      <c r="D195" s="30">
        <v>40010.879999999997</v>
      </c>
      <c r="E195" s="30">
        <f t="shared" si="20"/>
        <v>40010.879999999997</v>
      </c>
      <c r="F195" s="30">
        <f t="shared" si="21"/>
        <v>0</v>
      </c>
      <c r="G195" s="29" t="s">
        <v>488</v>
      </c>
      <c r="H195" s="29" t="s">
        <v>505</v>
      </c>
      <c r="I195" s="110">
        <v>19.235999999999997</v>
      </c>
    </row>
    <row r="196" spans="1:10" ht="15.6" x14ac:dyDescent="0.3">
      <c r="A196" s="8">
        <v>207</v>
      </c>
      <c r="B196" s="11" t="s">
        <v>566</v>
      </c>
      <c r="C196" s="30">
        <v>40010.879999999997</v>
      </c>
      <c r="D196" s="30">
        <v>40010.879999999997</v>
      </c>
      <c r="E196" s="30">
        <f t="shared" si="20"/>
        <v>40010.879999999997</v>
      </c>
      <c r="F196" s="30">
        <f t="shared" si="21"/>
        <v>0</v>
      </c>
      <c r="G196" s="29" t="s">
        <v>488</v>
      </c>
      <c r="H196" s="29" t="s">
        <v>505</v>
      </c>
      <c r="I196" s="110">
        <v>19.235999999999997</v>
      </c>
      <c r="J196" s="83"/>
    </row>
    <row r="197" spans="1:10" x14ac:dyDescent="0.3">
      <c r="A197" s="8">
        <v>208</v>
      </c>
      <c r="B197" s="11" t="s">
        <v>566</v>
      </c>
      <c r="C197" s="30">
        <v>40010.879999999997</v>
      </c>
      <c r="D197" s="30">
        <v>40010.879999999997</v>
      </c>
      <c r="E197" s="30">
        <f t="shared" si="20"/>
        <v>40010.879999999997</v>
      </c>
      <c r="F197" s="30">
        <f t="shared" si="21"/>
        <v>0</v>
      </c>
      <c r="G197" s="29" t="s">
        <v>488</v>
      </c>
      <c r="H197" s="29" t="s">
        <v>505</v>
      </c>
      <c r="I197" s="110">
        <v>19.235999999999997</v>
      </c>
    </row>
    <row r="198" spans="1:10" x14ac:dyDescent="0.3">
      <c r="A198" s="8">
        <v>209</v>
      </c>
      <c r="B198" s="11" t="s">
        <v>564</v>
      </c>
      <c r="C198" s="30">
        <v>57646.16</v>
      </c>
      <c r="D198" s="30">
        <v>57646.16</v>
      </c>
      <c r="E198" s="30">
        <f t="shared" si="20"/>
        <v>57646.16</v>
      </c>
      <c r="F198" s="30">
        <f t="shared" si="21"/>
        <v>0</v>
      </c>
      <c r="G198" s="29" t="s">
        <v>488</v>
      </c>
      <c r="H198" s="29" t="s">
        <v>505</v>
      </c>
      <c r="I198" s="110">
        <v>27.714500000000001</v>
      </c>
    </row>
    <row r="199" spans="1:10" x14ac:dyDescent="0.3">
      <c r="A199" s="8">
        <v>210</v>
      </c>
      <c r="B199" s="11" t="s">
        <v>564</v>
      </c>
      <c r="C199" s="30">
        <v>59206.16</v>
      </c>
      <c r="D199" s="30">
        <v>59206.16</v>
      </c>
      <c r="E199" s="30">
        <f t="shared" si="20"/>
        <v>59206.16</v>
      </c>
      <c r="F199" s="30">
        <f t="shared" si="21"/>
        <v>0</v>
      </c>
      <c r="G199" s="29" t="s">
        <v>488</v>
      </c>
      <c r="H199" s="29" t="s">
        <v>505</v>
      </c>
      <c r="I199" s="110">
        <v>28.464500000000001</v>
      </c>
    </row>
    <row r="200" spans="1:10" x14ac:dyDescent="0.3">
      <c r="A200" s="8">
        <v>211</v>
      </c>
      <c r="B200" s="11" t="s">
        <v>564</v>
      </c>
      <c r="C200" s="30">
        <v>62133.760000000002</v>
      </c>
      <c r="D200" s="30">
        <v>62133.760000000002</v>
      </c>
      <c r="E200" s="30">
        <f t="shared" si="20"/>
        <v>62133.760000000002</v>
      </c>
      <c r="F200" s="30">
        <f t="shared" si="21"/>
        <v>0</v>
      </c>
      <c r="G200" s="29" t="s">
        <v>488</v>
      </c>
      <c r="H200" s="29" t="s">
        <v>505</v>
      </c>
      <c r="I200" s="110">
        <v>29.872</v>
      </c>
    </row>
    <row r="201" spans="1:10" x14ac:dyDescent="0.3">
      <c r="A201" s="8">
        <v>212</v>
      </c>
      <c r="B201" s="11" t="s">
        <v>567</v>
      </c>
      <c r="C201" s="30">
        <v>44990.400000000001</v>
      </c>
      <c r="D201" s="30">
        <v>44990.400000000001</v>
      </c>
      <c r="E201" s="30">
        <f t="shared" si="20"/>
        <v>44990.400000000001</v>
      </c>
      <c r="F201" s="30">
        <f t="shared" si="21"/>
        <v>0</v>
      </c>
      <c r="G201" s="29" t="s">
        <v>488</v>
      </c>
      <c r="H201" s="29" t="s">
        <v>505</v>
      </c>
      <c r="I201" s="110">
        <v>21.63</v>
      </c>
    </row>
    <row r="202" spans="1:10" x14ac:dyDescent="0.3">
      <c r="A202" s="8">
        <v>213</v>
      </c>
      <c r="B202" s="11" t="s">
        <v>567</v>
      </c>
      <c r="C202" s="30">
        <v>44990.400000000001</v>
      </c>
      <c r="D202" s="30">
        <v>44990.400000000001</v>
      </c>
      <c r="E202" s="30">
        <f t="shared" si="20"/>
        <v>44990.400000000001</v>
      </c>
      <c r="F202" s="30">
        <f t="shared" si="21"/>
        <v>0</v>
      </c>
      <c r="G202" s="29" t="s">
        <v>488</v>
      </c>
      <c r="H202" s="29" t="s">
        <v>505</v>
      </c>
      <c r="I202" s="110">
        <v>21.63</v>
      </c>
    </row>
    <row r="203" spans="1:10" x14ac:dyDescent="0.3">
      <c r="A203" s="8">
        <v>214</v>
      </c>
      <c r="B203" s="11" t="s">
        <v>567</v>
      </c>
      <c r="C203" s="30">
        <v>44990.400000000001</v>
      </c>
      <c r="D203" s="30">
        <v>44990.400000000001</v>
      </c>
      <c r="E203" s="30">
        <f t="shared" si="20"/>
        <v>44990.400000000001</v>
      </c>
      <c r="F203" s="30">
        <f t="shared" si="21"/>
        <v>0</v>
      </c>
      <c r="G203" s="29" t="s">
        <v>488</v>
      </c>
      <c r="H203" s="29" t="s">
        <v>505</v>
      </c>
      <c r="I203" s="110">
        <v>21.63</v>
      </c>
    </row>
    <row r="204" spans="1:10" x14ac:dyDescent="0.3">
      <c r="A204" s="8">
        <v>215</v>
      </c>
      <c r="B204" s="11" t="s">
        <v>568</v>
      </c>
      <c r="C204" s="30">
        <v>44990.400000000001</v>
      </c>
      <c r="D204" s="30">
        <v>44990.400000000001</v>
      </c>
      <c r="E204" s="30">
        <f t="shared" si="20"/>
        <v>44990.400000000001</v>
      </c>
      <c r="F204" s="30">
        <f t="shared" si="21"/>
        <v>0</v>
      </c>
      <c r="G204" s="29" t="s">
        <v>488</v>
      </c>
      <c r="H204" s="29" t="s">
        <v>505</v>
      </c>
      <c r="I204" s="110">
        <v>21.63</v>
      </c>
    </row>
    <row r="205" spans="1:10" x14ac:dyDescent="0.3">
      <c r="A205" s="8">
        <v>216</v>
      </c>
      <c r="B205" s="11" t="s">
        <v>569</v>
      </c>
      <c r="C205" s="30">
        <v>26198.47</v>
      </c>
      <c r="D205" s="30">
        <v>26198.47</v>
      </c>
      <c r="E205" s="30">
        <f t="shared" si="20"/>
        <v>26198.47</v>
      </c>
      <c r="F205" s="30">
        <f t="shared" si="21"/>
        <v>0</v>
      </c>
      <c r="G205" s="29" t="s">
        <v>488</v>
      </c>
      <c r="H205" s="29" t="s">
        <v>505</v>
      </c>
      <c r="I205" s="110">
        <v>12.59541826923077</v>
      </c>
    </row>
    <row r="206" spans="1:10" x14ac:dyDescent="0.3">
      <c r="A206" s="8">
        <v>217</v>
      </c>
      <c r="B206" s="11" t="s">
        <v>569</v>
      </c>
      <c r="C206" s="30">
        <v>26198.47</v>
      </c>
      <c r="D206" s="30">
        <v>26198.47</v>
      </c>
      <c r="E206" s="30">
        <f t="shared" si="20"/>
        <v>26198.47</v>
      </c>
      <c r="F206" s="30">
        <f t="shared" si="21"/>
        <v>0</v>
      </c>
      <c r="G206" s="29" t="s">
        <v>488</v>
      </c>
      <c r="H206" s="29" t="s">
        <v>505</v>
      </c>
      <c r="I206" s="110">
        <v>12.59541826923077</v>
      </c>
    </row>
    <row r="207" spans="1:10" x14ac:dyDescent="0.3">
      <c r="A207" s="8">
        <v>218</v>
      </c>
      <c r="B207" s="11" t="s">
        <v>569</v>
      </c>
      <c r="C207" s="30">
        <v>26198.47</v>
      </c>
      <c r="D207" s="30">
        <v>26198.47</v>
      </c>
      <c r="E207" s="30">
        <f>2080*I207</f>
        <v>26198.47</v>
      </c>
      <c r="F207" s="30">
        <f t="shared" si="21"/>
        <v>0</v>
      </c>
      <c r="G207" s="29" t="s">
        <v>488</v>
      </c>
      <c r="H207" s="29" t="s">
        <v>505</v>
      </c>
      <c r="I207" s="110">
        <v>12.59541826923077</v>
      </c>
    </row>
    <row r="208" spans="1:10" x14ac:dyDescent="0.3">
      <c r="A208" s="8">
        <v>219</v>
      </c>
      <c r="B208" s="11" t="s">
        <v>569</v>
      </c>
      <c r="C208" s="30">
        <v>13099</v>
      </c>
      <c r="D208" s="30">
        <v>13099</v>
      </c>
      <c r="E208" s="30">
        <v>13099</v>
      </c>
      <c r="F208" s="30">
        <f t="shared" si="21"/>
        <v>0</v>
      </c>
      <c r="G208" s="29" t="s">
        <v>495</v>
      </c>
      <c r="H208" s="29" t="s">
        <v>570</v>
      </c>
      <c r="I208" s="110"/>
    </row>
    <row r="209" spans="1:10" x14ac:dyDescent="0.3">
      <c r="A209" s="8">
        <v>220</v>
      </c>
      <c r="B209" s="11" t="s">
        <v>569</v>
      </c>
      <c r="C209" s="30">
        <v>26198.47</v>
      </c>
      <c r="D209" s="30">
        <v>26198.47</v>
      </c>
      <c r="E209" s="30">
        <f t="shared" ref="E209:E211" si="22">2080*I209</f>
        <v>26198.47</v>
      </c>
      <c r="F209" s="30">
        <f t="shared" si="21"/>
        <v>0</v>
      </c>
      <c r="G209" s="29" t="s">
        <v>488</v>
      </c>
      <c r="H209" s="29" t="s">
        <v>505</v>
      </c>
      <c r="I209" s="110">
        <v>12.59541826923077</v>
      </c>
    </row>
    <row r="210" spans="1:10" x14ac:dyDescent="0.3">
      <c r="A210" s="8">
        <v>221</v>
      </c>
      <c r="B210" s="11" t="s">
        <v>571</v>
      </c>
      <c r="C210" s="30">
        <v>26198.47</v>
      </c>
      <c r="D210" s="30">
        <v>26198.47</v>
      </c>
      <c r="E210" s="30">
        <f t="shared" si="22"/>
        <v>26198.47</v>
      </c>
      <c r="F210" s="30">
        <f t="shared" si="21"/>
        <v>0</v>
      </c>
      <c r="G210" s="29" t="s">
        <v>488</v>
      </c>
      <c r="H210" s="29" t="s">
        <v>505</v>
      </c>
      <c r="I210" s="110">
        <v>12.59541826923077</v>
      </c>
    </row>
    <row r="211" spans="1:10" x14ac:dyDescent="0.3">
      <c r="A211" s="8">
        <v>222</v>
      </c>
      <c r="B211" s="11" t="s">
        <v>572</v>
      </c>
      <c r="C211" s="30">
        <v>26198.47</v>
      </c>
      <c r="D211" s="30">
        <v>26198.47</v>
      </c>
      <c r="E211" s="30">
        <f t="shared" si="22"/>
        <v>26198.47</v>
      </c>
      <c r="F211" s="30">
        <f t="shared" si="21"/>
        <v>0</v>
      </c>
      <c r="G211" s="29" t="s">
        <v>488</v>
      </c>
      <c r="H211" s="29" t="s">
        <v>505</v>
      </c>
      <c r="I211" s="110">
        <v>12.59541826923077</v>
      </c>
    </row>
    <row r="212" spans="1:10" s="123" customFormat="1" x14ac:dyDescent="0.3">
      <c r="A212" s="128">
        <v>223</v>
      </c>
      <c r="B212" s="120" t="s">
        <v>573</v>
      </c>
      <c r="C212" s="129">
        <v>12480</v>
      </c>
      <c r="D212" s="129">
        <v>12480</v>
      </c>
      <c r="E212" s="129">
        <v>13099</v>
      </c>
      <c r="F212" s="30">
        <f t="shared" si="21"/>
        <v>-619</v>
      </c>
      <c r="G212" s="130" t="s">
        <v>495</v>
      </c>
      <c r="H212" s="130" t="s">
        <v>570</v>
      </c>
      <c r="I212" s="131"/>
      <c r="J212" s="122"/>
    </row>
    <row r="213" spans="1:10" s="123" customFormat="1" x14ac:dyDescent="0.3">
      <c r="A213" s="128">
        <v>224</v>
      </c>
      <c r="B213" s="120" t="s">
        <v>573</v>
      </c>
      <c r="C213" s="129">
        <v>12480</v>
      </c>
      <c r="D213" s="129">
        <v>12480</v>
      </c>
      <c r="E213" s="129">
        <v>13099</v>
      </c>
      <c r="F213" s="30">
        <f t="shared" si="21"/>
        <v>-619</v>
      </c>
      <c r="G213" s="130" t="s">
        <v>495</v>
      </c>
      <c r="H213" s="130" t="s">
        <v>570</v>
      </c>
      <c r="I213" s="131"/>
      <c r="J213" s="122"/>
    </row>
    <row r="214" spans="1:10" s="123" customFormat="1" x14ac:dyDescent="0.3">
      <c r="A214" s="128">
        <v>225</v>
      </c>
      <c r="B214" s="120" t="s">
        <v>573</v>
      </c>
      <c r="C214" s="129">
        <v>12480</v>
      </c>
      <c r="D214" s="129">
        <v>12480</v>
      </c>
      <c r="E214" s="129">
        <v>13099</v>
      </c>
      <c r="F214" s="30">
        <f t="shared" si="21"/>
        <v>-619</v>
      </c>
      <c r="G214" s="130" t="s">
        <v>495</v>
      </c>
      <c r="H214" s="130" t="s">
        <v>570</v>
      </c>
      <c r="I214" s="131"/>
      <c r="J214" s="122"/>
    </row>
    <row r="215" spans="1:10" s="123" customFormat="1" x14ac:dyDescent="0.3">
      <c r="A215" s="128">
        <v>226</v>
      </c>
      <c r="B215" s="120" t="s">
        <v>573</v>
      </c>
      <c r="C215" s="129">
        <v>12480</v>
      </c>
      <c r="D215" s="129">
        <v>12480</v>
      </c>
      <c r="E215" s="129">
        <v>13099</v>
      </c>
      <c r="F215" s="30">
        <f t="shared" si="21"/>
        <v>-619</v>
      </c>
      <c r="G215" s="130" t="s">
        <v>495</v>
      </c>
      <c r="H215" s="130" t="s">
        <v>570</v>
      </c>
      <c r="I215" s="131"/>
      <c r="J215" s="122"/>
    </row>
    <row r="216" spans="1:10" s="123" customFormat="1" x14ac:dyDescent="0.3">
      <c r="A216" s="128">
        <v>227</v>
      </c>
      <c r="B216" s="120" t="s">
        <v>573</v>
      </c>
      <c r="C216" s="129">
        <v>12480</v>
      </c>
      <c r="D216" s="129">
        <v>12480</v>
      </c>
      <c r="E216" s="129">
        <v>13099</v>
      </c>
      <c r="F216" s="30">
        <f t="shared" si="21"/>
        <v>-619</v>
      </c>
      <c r="G216" s="130" t="s">
        <v>495</v>
      </c>
      <c r="H216" s="130" t="s">
        <v>570</v>
      </c>
      <c r="I216" s="131"/>
      <c r="J216" s="122"/>
    </row>
    <row r="217" spans="1:10" s="123" customFormat="1" x14ac:dyDescent="0.3">
      <c r="A217" s="128">
        <v>228</v>
      </c>
      <c r="B217" s="120" t="s">
        <v>573</v>
      </c>
      <c r="C217" s="129">
        <v>12480</v>
      </c>
      <c r="D217" s="129">
        <v>12480</v>
      </c>
      <c r="E217" s="129">
        <v>13099</v>
      </c>
      <c r="F217" s="30">
        <f t="shared" si="21"/>
        <v>-619</v>
      </c>
      <c r="G217" s="130" t="s">
        <v>495</v>
      </c>
      <c r="H217" s="130" t="s">
        <v>570</v>
      </c>
      <c r="I217" s="131"/>
      <c r="J217" s="122"/>
    </row>
    <row r="218" spans="1:10" s="123" customFormat="1" x14ac:dyDescent="0.3">
      <c r="A218" s="128">
        <v>229</v>
      </c>
      <c r="B218" s="120" t="s">
        <v>573</v>
      </c>
      <c r="C218" s="129">
        <v>12480</v>
      </c>
      <c r="D218" s="129">
        <v>12480</v>
      </c>
      <c r="E218" s="129">
        <v>13099</v>
      </c>
      <c r="F218" s="30">
        <f t="shared" si="21"/>
        <v>-619</v>
      </c>
      <c r="G218" s="130" t="s">
        <v>495</v>
      </c>
      <c r="H218" s="130" t="s">
        <v>570</v>
      </c>
      <c r="I218" s="131"/>
      <c r="J218" s="122"/>
    </row>
    <row r="219" spans="1:10" s="123" customFormat="1" x14ac:dyDescent="0.3">
      <c r="A219" s="128">
        <v>230</v>
      </c>
      <c r="B219" s="120" t="s">
        <v>573</v>
      </c>
      <c r="C219" s="129">
        <v>12480</v>
      </c>
      <c r="D219" s="129">
        <v>12480</v>
      </c>
      <c r="E219" s="129">
        <v>13099</v>
      </c>
      <c r="F219" s="30">
        <f t="shared" si="21"/>
        <v>-619</v>
      </c>
      <c r="G219" s="130" t="s">
        <v>495</v>
      </c>
      <c r="H219" s="130" t="s">
        <v>570</v>
      </c>
      <c r="I219" s="131"/>
      <c r="J219" s="122"/>
    </row>
    <row r="220" spans="1:10" s="123" customFormat="1" x14ac:dyDescent="0.3">
      <c r="A220" s="128">
        <v>231</v>
      </c>
      <c r="B220" s="120" t="s">
        <v>573</v>
      </c>
      <c r="C220" s="129">
        <v>12480</v>
      </c>
      <c r="D220" s="129">
        <v>12480</v>
      </c>
      <c r="E220" s="129">
        <v>13099</v>
      </c>
      <c r="F220" s="30">
        <f t="shared" si="21"/>
        <v>-619</v>
      </c>
      <c r="G220" s="130" t="s">
        <v>495</v>
      </c>
      <c r="H220" s="130" t="s">
        <v>570</v>
      </c>
      <c r="I220" s="131"/>
      <c r="J220" s="122"/>
    </row>
    <row r="221" spans="1:10" s="123" customFormat="1" x14ac:dyDescent="0.3">
      <c r="A221" s="128">
        <v>232</v>
      </c>
      <c r="B221" s="120" t="s">
        <v>573</v>
      </c>
      <c r="C221" s="129">
        <v>12480</v>
      </c>
      <c r="D221" s="129">
        <v>12480</v>
      </c>
      <c r="E221" s="129">
        <v>13099</v>
      </c>
      <c r="F221" s="30">
        <f t="shared" si="21"/>
        <v>-619</v>
      </c>
      <c r="G221" s="130" t="s">
        <v>495</v>
      </c>
      <c r="H221" s="130" t="s">
        <v>570</v>
      </c>
      <c r="I221" s="131"/>
      <c r="J221" s="122"/>
    </row>
    <row r="222" spans="1:10" s="123" customFormat="1" x14ac:dyDescent="0.3">
      <c r="A222" s="128">
        <v>233</v>
      </c>
      <c r="B222" s="120" t="s">
        <v>573</v>
      </c>
      <c r="C222" s="129">
        <v>12480</v>
      </c>
      <c r="D222" s="129">
        <v>12480</v>
      </c>
      <c r="E222" s="129">
        <v>13099</v>
      </c>
      <c r="F222" s="30">
        <f t="shared" si="21"/>
        <v>-619</v>
      </c>
      <c r="G222" s="130" t="s">
        <v>495</v>
      </c>
      <c r="H222" s="130" t="s">
        <v>570</v>
      </c>
      <c r="I222" s="131"/>
      <c r="J222" s="122"/>
    </row>
    <row r="223" spans="1:10" s="123" customFormat="1" x14ac:dyDescent="0.3">
      <c r="A223" s="128">
        <v>234</v>
      </c>
      <c r="B223" s="120" t="s">
        <v>573</v>
      </c>
      <c r="C223" s="129"/>
      <c r="D223" s="129">
        <v>12480</v>
      </c>
      <c r="E223" s="129">
        <v>0</v>
      </c>
      <c r="F223" s="30">
        <f t="shared" si="21"/>
        <v>12480</v>
      </c>
      <c r="G223" s="130" t="s">
        <v>495</v>
      </c>
      <c r="H223" s="130" t="s">
        <v>570</v>
      </c>
      <c r="I223" s="131"/>
      <c r="J223" s="122"/>
    </row>
    <row r="224" spans="1:10" s="123" customFormat="1" x14ac:dyDescent="0.3">
      <c r="A224" s="128">
        <v>235</v>
      </c>
      <c r="B224" s="120" t="s">
        <v>573</v>
      </c>
      <c r="C224" s="129"/>
      <c r="D224" s="129">
        <v>12480</v>
      </c>
      <c r="E224" s="129">
        <v>0</v>
      </c>
      <c r="F224" s="30">
        <f t="shared" si="21"/>
        <v>12480</v>
      </c>
      <c r="G224" s="130" t="s">
        <v>495</v>
      </c>
      <c r="H224" s="130" t="s">
        <v>570</v>
      </c>
      <c r="I224" s="131"/>
      <c r="J224" s="122"/>
    </row>
    <row r="225" spans="1:10" s="123" customFormat="1" x14ac:dyDescent="0.3">
      <c r="A225" s="128">
        <v>236</v>
      </c>
      <c r="B225" s="120" t="s">
        <v>573</v>
      </c>
      <c r="C225" s="129"/>
      <c r="D225" s="129">
        <v>12480</v>
      </c>
      <c r="E225" s="129">
        <v>0</v>
      </c>
      <c r="F225" s="30">
        <f t="shared" si="21"/>
        <v>12480</v>
      </c>
      <c r="G225" s="130" t="s">
        <v>495</v>
      </c>
      <c r="H225" s="130" t="s">
        <v>570</v>
      </c>
      <c r="I225" s="131"/>
      <c r="J225" s="122"/>
    </row>
    <row r="226" spans="1:10" s="123" customFormat="1" x14ac:dyDescent="0.3">
      <c r="A226" s="128">
        <v>237</v>
      </c>
      <c r="B226" s="120" t="s">
        <v>573</v>
      </c>
      <c r="C226" s="129"/>
      <c r="D226" s="129">
        <v>12480</v>
      </c>
      <c r="E226" s="129">
        <v>0</v>
      </c>
      <c r="F226" s="30">
        <f t="shared" si="21"/>
        <v>12480</v>
      </c>
      <c r="G226" s="130" t="s">
        <v>495</v>
      </c>
      <c r="H226" s="130" t="s">
        <v>570</v>
      </c>
      <c r="I226" s="131"/>
      <c r="J226" s="122"/>
    </row>
    <row r="227" spans="1:10" s="123" customFormat="1" x14ac:dyDescent="0.3">
      <c r="A227" s="128">
        <v>238</v>
      </c>
      <c r="B227" s="120" t="s">
        <v>573</v>
      </c>
      <c r="C227" s="129"/>
      <c r="D227" s="129">
        <v>12480</v>
      </c>
      <c r="E227" s="129">
        <v>0</v>
      </c>
      <c r="F227" s="30">
        <f t="shared" si="21"/>
        <v>12480</v>
      </c>
      <c r="G227" s="130" t="s">
        <v>495</v>
      </c>
      <c r="H227" s="130" t="s">
        <v>570</v>
      </c>
      <c r="I227" s="131"/>
      <c r="J227" s="122"/>
    </row>
    <row r="228" spans="1:10" s="123" customFormat="1" x14ac:dyDescent="0.3">
      <c r="A228" s="128">
        <v>239</v>
      </c>
      <c r="B228" s="120" t="s">
        <v>573</v>
      </c>
      <c r="C228" s="129"/>
      <c r="D228" s="129">
        <v>12480</v>
      </c>
      <c r="E228" s="129">
        <v>0</v>
      </c>
      <c r="F228" s="30">
        <f t="shared" si="21"/>
        <v>12480</v>
      </c>
      <c r="G228" s="130" t="s">
        <v>495</v>
      </c>
      <c r="H228" s="130" t="s">
        <v>570</v>
      </c>
      <c r="I228" s="131"/>
      <c r="J228" s="122"/>
    </row>
    <row r="229" spans="1:10" s="123" customFormat="1" x14ac:dyDescent="0.3">
      <c r="A229" s="128">
        <v>240</v>
      </c>
      <c r="B229" s="120" t="s">
        <v>573</v>
      </c>
      <c r="C229" s="129"/>
      <c r="D229" s="129">
        <v>12480</v>
      </c>
      <c r="E229" s="129">
        <v>0</v>
      </c>
      <c r="F229" s="30">
        <f t="shared" si="21"/>
        <v>12480</v>
      </c>
      <c r="G229" s="130" t="s">
        <v>495</v>
      </c>
      <c r="H229" s="130" t="s">
        <v>570</v>
      </c>
      <c r="I229" s="131"/>
      <c r="J229" s="122"/>
    </row>
    <row r="230" spans="1:10" s="123" customFormat="1" x14ac:dyDescent="0.3">
      <c r="A230" s="128">
        <v>241</v>
      </c>
      <c r="B230" s="120" t="s">
        <v>573</v>
      </c>
      <c r="C230" s="129">
        <v>12480</v>
      </c>
      <c r="D230" s="129">
        <v>12480</v>
      </c>
      <c r="E230" s="129">
        <v>13099</v>
      </c>
      <c r="F230" s="30">
        <f t="shared" si="21"/>
        <v>-619</v>
      </c>
      <c r="G230" s="130" t="s">
        <v>495</v>
      </c>
      <c r="H230" s="130" t="s">
        <v>570</v>
      </c>
      <c r="I230" s="131"/>
      <c r="J230" s="122"/>
    </row>
    <row r="231" spans="1:10" x14ac:dyDescent="0.3">
      <c r="A231" s="8">
        <v>242</v>
      </c>
      <c r="B231" s="11" t="s">
        <v>573</v>
      </c>
      <c r="C231" s="30"/>
      <c r="D231" s="30"/>
      <c r="E231" s="30">
        <v>0</v>
      </c>
      <c r="F231" s="30">
        <f t="shared" si="21"/>
        <v>0</v>
      </c>
      <c r="G231" s="29" t="s">
        <v>495</v>
      </c>
      <c r="H231" s="29" t="s">
        <v>570</v>
      </c>
      <c r="I231" s="110"/>
    </row>
    <row r="232" spans="1:10" x14ac:dyDescent="0.3">
      <c r="A232" s="8">
        <v>243</v>
      </c>
      <c r="B232" s="11" t="s">
        <v>573</v>
      </c>
      <c r="C232" s="30"/>
      <c r="D232" s="30"/>
      <c r="E232" s="30">
        <v>0</v>
      </c>
      <c r="F232" s="30">
        <f t="shared" si="21"/>
        <v>0</v>
      </c>
      <c r="G232" s="29" t="s">
        <v>495</v>
      </c>
      <c r="H232" s="29" t="s">
        <v>570</v>
      </c>
      <c r="I232" s="110"/>
    </row>
    <row r="233" spans="1:10" x14ac:dyDescent="0.3">
      <c r="A233" s="8">
        <v>244</v>
      </c>
      <c r="B233" s="11" t="s">
        <v>574</v>
      </c>
      <c r="C233" s="30">
        <v>22880</v>
      </c>
      <c r="D233" s="30">
        <v>22880</v>
      </c>
      <c r="E233" s="30">
        <f t="shared" ref="E233:E235" si="23">2080*I233</f>
        <v>24960</v>
      </c>
      <c r="F233" s="30">
        <f t="shared" si="21"/>
        <v>-2080</v>
      </c>
      <c r="G233" s="29" t="s">
        <v>488</v>
      </c>
      <c r="H233" s="29" t="s">
        <v>505</v>
      </c>
      <c r="I233" s="110">
        <v>12</v>
      </c>
    </row>
    <row r="234" spans="1:10" x14ac:dyDescent="0.3">
      <c r="A234" s="8">
        <v>245</v>
      </c>
      <c r="B234" s="11" t="s">
        <v>574</v>
      </c>
      <c r="C234" s="30">
        <v>22880</v>
      </c>
      <c r="D234" s="30">
        <v>22880</v>
      </c>
      <c r="E234" s="30">
        <f t="shared" si="23"/>
        <v>24960</v>
      </c>
      <c r="F234" s="30">
        <f t="shared" si="21"/>
        <v>-2080</v>
      </c>
      <c r="G234" s="29" t="s">
        <v>488</v>
      </c>
      <c r="H234" s="29" t="s">
        <v>505</v>
      </c>
      <c r="I234" s="110">
        <v>12</v>
      </c>
    </row>
    <row r="235" spans="1:10" x14ac:dyDescent="0.3">
      <c r="A235" s="8">
        <v>246</v>
      </c>
      <c r="B235" s="11" t="s">
        <v>575</v>
      </c>
      <c r="C235" s="30">
        <v>24960</v>
      </c>
      <c r="D235" s="30">
        <v>24960</v>
      </c>
      <c r="E235" s="30">
        <f t="shared" si="23"/>
        <v>24960</v>
      </c>
      <c r="F235" s="30">
        <f t="shared" si="21"/>
        <v>0</v>
      </c>
      <c r="G235" s="29" t="s">
        <v>488</v>
      </c>
      <c r="H235" s="29" t="s">
        <v>505</v>
      </c>
      <c r="I235" s="110">
        <v>12</v>
      </c>
    </row>
    <row r="236" spans="1:10" ht="15.6" x14ac:dyDescent="0.3">
      <c r="A236" s="8">
        <v>247</v>
      </c>
      <c r="B236" s="11" t="s">
        <v>576</v>
      </c>
      <c r="C236" s="30"/>
      <c r="D236" s="30"/>
      <c r="E236" s="30"/>
      <c r="F236" s="30">
        <f t="shared" si="21"/>
        <v>0</v>
      </c>
      <c r="G236" s="29" t="s">
        <v>488</v>
      </c>
      <c r="H236" s="29" t="s">
        <v>505</v>
      </c>
      <c r="I236" s="110">
        <v>0</v>
      </c>
      <c r="J236" s="83"/>
    </row>
    <row r="237" spans="1:10" x14ac:dyDescent="0.3">
      <c r="A237" s="8">
        <v>248</v>
      </c>
      <c r="B237" s="11" t="s">
        <v>492</v>
      </c>
      <c r="C237" s="30"/>
      <c r="D237" s="30"/>
      <c r="E237" s="30"/>
      <c r="F237" s="30">
        <f t="shared" si="21"/>
        <v>0</v>
      </c>
      <c r="G237" s="31"/>
      <c r="H237" s="31"/>
      <c r="I237" s="110"/>
    </row>
    <row r="238" spans="1:10" x14ac:dyDescent="0.3">
      <c r="A238" s="8">
        <v>249</v>
      </c>
      <c r="B238" s="11" t="s">
        <v>577</v>
      </c>
      <c r="C238" s="32"/>
      <c r="D238" s="32"/>
      <c r="E238" s="32"/>
      <c r="F238" s="30">
        <f t="shared" si="21"/>
        <v>0</v>
      </c>
      <c r="G238" s="31"/>
      <c r="H238" s="31"/>
      <c r="I238" s="110"/>
    </row>
    <row r="239" spans="1:10" x14ac:dyDescent="0.3">
      <c r="A239" s="8">
        <v>250</v>
      </c>
      <c r="B239" s="38" t="s">
        <v>162</v>
      </c>
      <c r="C239" s="81">
        <f>SUM(C130:C238)</f>
        <v>3147126.9599999995</v>
      </c>
      <c r="D239" s="81">
        <f>SUM(D130:D238)</f>
        <v>3532836.9199999995</v>
      </c>
      <c r="E239" s="81">
        <f>SUM(E130:E238)</f>
        <v>3223061.28</v>
      </c>
      <c r="F239" s="81">
        <f>SUM(F130:F238)</f>
        <v>309775.64</v>
      </c>
      <c r="G239" s="24"/>
      <c r="H239" s="24"/>
      <c r="I239" s="36"/>
    </row>
    <row r="240" spans="1:10" x14ac:dyDescent="0.3">
      <c r="A240" s="8">
        <v>252</v>
      </c>
      <c r="B240" s="2"/>
      <c r="C240" s="25"/>
      <c r="D240" s="25"/>
      <c r="E240" s="25"/>
      <c r="F240" s="25"/>
      <c r="I240" s="36"/>
    </row>
    <row r="241" spans="1:11" s="27" customFormat="1" ht="15.6" x14ac:dyDescent="0.3">
      <c r="A241" s="8">
        <v>253</v>
      </c>
      <c r="B241" s="28" t="s">
        <v>314</v>
      </c>
      <c r="I241" s="88"/>
      <c r="J241" s="84"/>
    </row>
    <row r="242" spans="1:11" x14ac:dyDescent="0.3">
      <c r="A242" s="8">
        <v>254</v>
      </c>
      <c r="B242" s="11" t="s">
        <v>578</v>
      </c>
      <c r="C242" s="30">
        <v>22006.400000000001</v>
      </c>
      <c r="D242" s="30">
        <v>24960</v>
      </c>
      <c r="E242" s="30">
        <f>2080*I242</f>
        <v>32000</v>
      </c>
      <c r="F242" s="30">
        <f t="shared" ref="F242:F249" si="24">D242-E242</f>
        <v>-7040</v>
      </c>
      <c r="G242" s="29" t="s">
        <v>488</v>
      </c>
      <c r="H242" s="29" t="s">
        <v>505</v>
      </c>
      <c r="I242" s="110">
        <v>15.384615384615385</v>
      </c>
    </row>
    <row r="243" spans="1:11" x14ac:dyDescent="0.3">
      <c r="A243" s="8">
        <v>255</v>
      </c>
      <c r="B243" s="11" t="s">
        <v>579</v>
      </c>
      <c r="C243" s="30">
        <v>15000</v>
      </c>
      <c r="D243" s="30">
        <v>15750</v>
      </c>
      <c r="E243" s="30">
        <v>20000</v>
      </c>
      <c r="F243" s="30">
        <f t="shared" si="24"/>
        <v>-4250</v>
      </c>
      <c r="G243" s="29" t="s">
        <v>495</v>
      </c>
      <c r="H243" s="29" t="s">
        <v>489</v>
      </c>
      <c r="I243" s="110"/>
    </row>
    <row r="244" spans="1:11" x14ac:dyDescent="0.3">
      <c r="A244" s="8">
        <v>256</v>
      </c>
      <c r="B244" s="11" t="s">
        <v>580</v>
      </c>
      <c r="C244" s="30">
        <v>25500.12</v>
      </c>
      <c r="D244" s="30">
        <v>26775.13</v>
      </c>
      <c r="E244" s="30">
        <v>25500.12</v>
      </c>
      <c r="F244" s="30">
        <f t="shared" si="24"/>
        <v>1275.010000000002</v>
      </c>
      <c r="G244" s="29" t="s">
        <v>495</v>
      </c>
      <c r="H244" s="29" t="s">
        <v>489</v>
      </c>
      <c r="I244" s="110"/>
    </row>
    <row r="245" spans="1:11" x14ac:dyDescent="0.3">
      <c r="A245" s="8">
        <v>257</v>
      </c>
      <c r="B245" s="11" t="s">
        <v>578</v>
      </c>
      <c r="C245" s="30">
        <v>22006.400000000001</v>
      </c>
      <c r="D245" s="30">
        <v>24960</v>
      </c>
      <c r="E245" s="30">
        <f>2080*I245</f>
        <v>32000</v>
      </c>
      <c r="F245" s="30">
        <f t="shared" si="24"/>
        <v>-7040</v>
      </c>
      <c r="G245" s="29" t="s">
        <v>488</v>
      </c>
      <c r="H245" s="29" t="s">
        <v>505</v>
      </c>
      <c r="I245" s="110">
        <v>15.384615384615385</v>
      </c>
    </row>
    <row r="246" spans="1:11" x14ac:dyDescent="0.3">
      <c r="A246" s="8">
        <v>258</v>
      </c>
      <c r="B246" s="11" t="s">
        <v>683</v>
      </c>
      <c r="C246" s="30">
        <v>34999.9</v>
      </c>
      <c r="D246" s="30">
        <v>38587.4</v>
      </c>
      <c r="E246" s="30">
        <v>42000</v>
      </c>
      <c r="F246" s="30">
        <f t="shared" si="24"/>
        <v>-3412.5999999999985</v>
      </c>
      <c r="G246" s="29" t="s">
        <v>488</v>
      </c>
      <c r="H246" s="29" t="s">
        <v>489</v>
      </c>
      <c r="I246" s="110"/>
    </row>
    <row r="247" spans="1:11" x14ac:dyDescent="0.3">
      <c r="A247" s="8">
        <v>259</v>
      </c>
      <c r="B247" s="11" t="s">
        <v>581</v>
      </c>
      <c r="C247" s="30">
        <v>12000</v>
      </c>
      <c r="D247" s="30">
        <v>12600</v>
      </c>
      <c r="E247" s="30">
        <v>15000</v>
      </c>
      <c r="F247" s="30">
        <f t="shared" si="24"/>
        <v>-2400</v>
      </c>
      <c r="G247" s="29" t="s">
        <v>495</v>
      </c>
      <c r="H247" s="29" t="s">
        <v>489</v>
      </c>
      <c r="I247" s="110"/>
    </row>
    <row r="248" spans="1:11" x14ac:dyDescent="0.3">
      <c r="A248" s="8">
        <v>260</v>
      </c>
      <c r="B248" s="11" t="s">
        <v>582</v>
      </c>
      <c r="C248" s="30">
        <v>12000</v>
      </c>
      <c r="D248" s="30">
        <v>12600</v>
      </c>
      <c r="E248" s="30">
        <v>15000</v>
      </c>
      <c r="F248" s="30">
        <f t="shared" si="24"/>
        <v>-2400</v>
      </c>
      <c r="G248" s="29" t="s">
        <v>495</v>
      </c>
      <c r="H248" s="29" t="s">
        <v>489</v>
      </c>
      <c r="I248" s="110"/>
    </row>
    <row r="249" spans="1:11" x14ac:dyDescent="0.3">
      <c r="A249" s="8">
        <v>261</v>
      </c>
      <c r="B249" s="11" t="s">
        <v>492</v>
      </c>
      <c r="C249" s="30"/>
      <c r="D249" s="30"/>
      <c r="E249" s="30"/>
      <c r="F249" s="30">
        <f t="shared" si="24"/>
        <v>0</v>
      </c>
      <c r="G249" s="31"/>
      <c r="H249" s="31"/>
      <c r="I249" s="110"/>
    </row>
    <row r="250" spans="1:11" x14ac:dyDescent="0.3">
      <c r="A250" s="8">
        <v>262</v>
      </c>
      <c r="B250" s="38" t="s">
        <v>162</v>
      </c>
      <c r="C250" s="81">
        <f>SUM(C242:C249)</f>
        <v>143512.82</v>
      </c>
      <c r="D250" s="81">
        <f>SUM(D242:D249)</f>
        <v>156232.53</v>
      </c>
      <c r="E250" s="81">
        <f>SUM(E242:E249)</f>
        <v>181500.12</v>
      </c>
      <c r="F250" s="81">
        <f>SUM(F242:F249)</f>
        <v>-25267.589999999997</v>
      </c>
      <c r="G250" s="24"/>
      <c r="H250" s="24"/>
      <c r="I250" s="36"/>
    </row>
    <row r="251" spans="1:11" x14ac:dyDescent="0.3">
      <c r="A251" s="8">
        <v>264</v>
      </c>
      <c r="B251" s="5"/>
      <c r="C251" s="9"/>
      <c r="D251" s="9"/>
      <c r="E251" s="9"/>
      <c r="F251" s="9"/>
      <c r="G251" s="24"/>
      <c r="H251" s="24"/>
      <c r="I251" s="36"/>
    </row>
    <row r="252" spans="1:11" ht="15.6" x14ac:dyDescent="0.3">
      <c r="A252" s="8">
        <v>265</v>
      </c>
      <c r="B252" s="28" t="s">
        <v>318</v>
      </c>
      <c r="C252" s="25"/>
      <c r="D252" s="25"/>
      <c r="E252" s="25"/>
      <c r="F252" s="25"/>
    </row>
    <row r="253" spans="1:11" ht="15.6" x14ac:dyDescent="0.3">
      <c r="A253" s="8">
        <v>266</v>
      </c>
      <c r="B253" s="11" t="s">
        <v>583</v>
      </c>
      <c r="C253" s="30">
        <v>55000</v>
      </c>
      <c r="D253" s="30">
        <v>57750</v>
      </c>
      <c r="E253" s="30">
        <v>55000</v>
      </c>
      <c r="F253" s="30">
        <f t="shared" ref="F253:F256" si="25">D253-E253</f>
        <v>2750</v>
      </c>
      <c r="G253" s="29" t="s">
        <v>488</v>
      </c>
      <c r="H253" s="29" t="s">
        <v>489</v>
      </c>
      <c r="I253" s="110"/>
      <c r="J253" s="83"/>
    </row>
    <row r="254" spans="1:11" x14ac:dyDescent="0.3">
      <c r="A254" s="8">
        <v>267</v>
      </c>
      <c r="B254" s="11" t="s">
        <v>560</v>
      </c>
      <c r="C254" s="30">
        <v>40000</v>
      </c>
      <c r="D254" s="30">
        <v>42000</v>
      </c>
      <c r="E254" s="241"/>
      <c r="F254" s="30">
        <f t="shared" si="25"/>
        <v>42000</v>
      </c>
      <c r="G254" s="29" t="s">
        <v>488</v>
      </c>
      <c r="H254" s="29" t="s">
        <v>489</v>
      </c>
      <c r="I254" s="110"/>
    </row>
    <row r="255" spans="1:11" x14ac:dyDescent="0.3">
      <c r="A255" s="119">
        <v>268</v>
      </c>
      <c r="B255" s="120" t="s">
        <v>740</v>
      </c>
      <c r="C255" s="129">
        <v>35000</v>
      </c>
      <c r="D255" s="129">
        <v>42000</v>
      </c>
      <c r="E255" s="132"/>
      <c r="F255" s="30">
        <f t="shared" si="25"/>
        <v>42000</v>
      </c>
      <c r="G255" s="130" t="s">
        <v>488</v>
      </c>
      <c r="H255" s="130" t="s">
        <v>489</v>
      </c>
      <c r="I255" s="131"/>
      <c r="J255" s="122"/>
      <c r="K255" s="123"/>
    </row>
    <row r="256" spans="1:11" s="123" customFormat="1" x14ac:dyDescent="0.3">
      <c r="A256" s="119">
        <v>269</v>
      </c>
      <c r="B256" s="120" t="s">
        <v>584</v>
      </c>
      <c r="C256" s="133">
        <v>50000</v>
      </c>
      <c r="D256" s="129">
        <v>52500</v>
      </c>
      <c r="E256" s="242"/>
      <c r="F256" s="30">
        <f t="shared" si="25"/>
        <v>52500</v>
      </c>
      <c r="G256" s="130" t="s">
        <v>488</v>
      </c>
      <c r="H256" s="130" t="s">
        <v>489</v>
      </c>
      <c r="I256" s="131"/>
      <c r="J256" s="122"/>
      <c r="K256" s="123" t="s">
        <v>783</v>
      </c>
    </row>
    <row r="257" spans="1:10" x14ac:dyDescent="0.3">
      <c r="A257" s="8">
        <v>270</v>
      </c>
      <c r="B257" s="11" t="s">
        <v>492</v>
      </c>
      <c r="C257" s="32"/>
      <c r="D257" s="32"/>
      <c r="E257" s="32"/>
      <c r="F257" s="30">
        <f>D257-E257</f>
        <v>0</v>
      </c>
      <c r="G257" s="31"/>
      <c r="H257" s="31"/>
      <c r="I257" s="110"/>
    </row>
    <row r="258" spans="1:10" x14ac:dyDescent="0.3">
      <c r="A258" s="8">
        <v>271</v>
      </c>
      <c r="B258" s="38" t="s">
        <v>162</v>
      </c>
      <c r="C258" s="81">
        <f>SUM(C253:C256)</f>
        <v>180000</v>
      </c>
      <c r="D258" s="81">
        <f>SUM(D253:D257)</f>
        <v>194250</v>
      </c>
      <c r="E258" s="81">
        <f>SUM(E253:E257)</f>
        <v>55000</v>
      </c>
      <c r="F258" s="81">
        <f>SUM(F253:F257)</f>
        <v>139250</v>
      </c>
      <c r="G258" s="24"/>
      <c r="H258" s="24"/>
      <c r="I258" s="36"/>
    </row>
    <row r="259" spans="1:10" x14ac:dyDescent="0.3">
      <c r="A259" s="8">
        <v>273</v>
      </c>
      <c r="B259" s="5"/>
      <c r="C259" s="9"/>
      <c r="D259" s="9"/>
      <c r="E259" s="9"/>
      <c r="F259" s="9"/>
      <c r="G259" s="24"/>
      <c r="H259" s="24"/>
      <c r="I259" s="36"/>
    </row>
    <row r="260" spans="1:10" ht="15.6" x14ac:dyDescent="0.3">
      <c r="A260" s="8">
        <v>274</v>
      </c>
      <c r="B260" s="28" t="s">
        <v>321</v>
      </c>
      <c r="C260" s="25"/>
      <c r="D260" s="25"/>
      <c r="E260" s="25"/>
      <c r="F260" s="25"/>
    </row>
    <row r="261" spans="1:10" x14ac:dyDescent="0.3">
      <c r="A261" s="8">
        <v>275</v>
      </c>
      <c r="B261" s="11" t="s">
        <v>585</v>
      </c>
      <c r="C261" s="30">
        <v>10400</v>
      </c>
      <c r="D261" s="30">
        <v>13520</v>
      </c>
      <c r="E261" s="30">
        <v>11960</v>
      </c>
      <c r="F261" s="30">
        <f t="shared" ref="F261:F297" si="26">D261-E261</f>
        <v>1560</v>
      </c>
      <c r="G261" s="29" t="s">
        <v>586</v>
      </c>
      <c r="H261" s="29" t="s">
        <v>505</v>
      </c>
      <c r="I261" s="110"/>
    </row>
    <row r="262" spans="1:10" x14ac:dyDescent="0.3">
      <c r="A262" s="8">
        <v>276</v>
      </c>
      <c r="B262" s="11" t="s">
        <v>587</v>
      </c>
      <c r="C262" s="30">
        <v>10400</v>
      </c>
      <c r="D262" s="30">
        <v>12480</v>
      </c>
      <c r="E262" s="30">
        <v>10920</v>
      </c>
      <c r="F262" s="30">
        <f t="shared" si="26"/>
        <v>1560</v>
      </c>
      <c r="G262" s="29" t="s">
        <v>495</v>
      </c>
      <c r="H262" s="29" t="s">
        <v>505</v>
      </c>
      <c r="I262" s="110"/>
    </row>
    <row r="263" spans="1:10" x14ac:dyDescent="0.3">
      <c r="A263" s="8">
        <v>277</v>
      </c>
      <c r="B263" s="11" t="s">
        <v>588</v>
      </c>
      <c r="C263" s="30">
        <v>18720</v>
      </c>
      <c r="D263" s="30">
        <v>24960</v>
      </c>
      <c r="E263" s="30">
        <f t="shared" ref="E263:E271" si="27">2080*I263</f>
        <v>24960</v>
      </c>
      <c r="F263" s="30">
        <f t="shared" si="26"/>
        <v>0</v>
      </c>
      <c r="G263" s="29" t="s">
        <v>488</v>
      </c>
      <c r="H263" s="29" t="s">
        <v>505</v>
      </c>
      <c r="I263" s="110">
        <v>12</v>
      </c>
    </row>
    <row r="264" spans="1:10" x14ac:dyDescent="0.3">
      <c r="A264" s="8">
        <v>278</v>
      </c>
      <c r="B264" s="11" t="s">
        <v>588</v>
      </c>
      <c r="C264" s="30">
        <v>18720</v>
      </c>
      <c r="D264" s="30">
        <v>24960</v>
      </c>
      <c r="E264" s="30">
        <f t="shared" si="27"/>
        <v>24960</v>
      </c>
      <c r="F264" s="30">
        <f t="shared" si="26"/>
        <v>0</v>
      </c>
      <c r="G264" s="29" t="s">
        <v>488</v>
      </c>
      <c r="H264" s="29" t="s">
        <v>505</v>
      </c>
      <c r="I264" s="110">
        <v>12</v>
      </c>
    </row>
    <row r="265" spans="1:10" x14ac:dyDescent="0.3">
      <c r="A265" s="8">
        <v>279</v>
      </c>
      <c r="B265" s="11" t="s">
        <v>588</v>
      </c>
      <c r="C265" s="30">
        <v>18720</v>
      </c>
      <c r="D265" s="30">
        <v>24960</v>
      </c>
      <c r="E265" s="30">
        <f t="shared" si="27"/>
        <v>24960</v>
      </c>
      <c r="F265" s="30">
        <f t="shared" si="26"/>
        <v>0</v>
      </c>
      <c r="G265" s="29" t="s">
        <v>488</v>
      </c>
      <c r="H265" s="29" t="s">
        <v>505</v>
      </c>
      <c r="I265" s="110">
        <v>12</v>
      </c>
    </row>
    <row r="266" spans="1:10" x14ac:dyDescent="0.3">
      <c r="A266" s="8">
        <v>280</v>
      </c>
      <c r="B266" s="11" t="s">
        <v>588</v>
      </c>
      <c r="C266" s="30">
        <v>18720</v>
      </c>
      <c r="D266" s="30">
        <v>24960</v>
      </c>
      <c r="E266" s="30">
        <f t="shared" si="27"/>
        <v>24960</v>
      </c>
      <c r="F266" s="30">
        <f t="shared" si="26"/>
        <v>0</v>
      </c>
      <c r="G266" s="29" t="s">
        <v>488</v>
      </c>
      <c r="H266" s="29" t="s">
        <v>505</v>
      </c>
      <c r="I266" s="110">
        <v>12</v>
      </c>
    </row>
    <row r="267" spans="1:10" x14ac:dyDescent="0.3">
      <c r="A267" s="8">
        <v>281</v>
      </c>
      <c r="B267" s="11" t="s">
        <v>588</v>
      </c>
      <c r="C267" s="30">
        <v>18720</v>
      </c>
      <c r="D267" s="30">
        <v>24960</v>
      </c>
      <c r="E267" s="30">
        <f t="shared" si="27"/>
        <v>24960</v>
      </c>
      <c r="F267" s="30">
        <f t="shared" si="26"/>
        <v>0</v>
      </c>
      <c r="G267" s="29" t="s">
        <v>488</v>
      </c>
      <c r="H267" s="29" t="s">
        <v>505</v>
      </c>
      <c r="I267" s="110">
        <v>12</v>
      </c>
    </row>
    <row r="268" spans="1:10" x14ac:dyDescent="0.3">
      <c r="A268" s="8">
        <v>282</v>
      </c>
      <c r="B268" s="11" t="s">
        <v>588</v>
      </c>
      <c r="C268" s="30">
        <v>18720</v>
      </c>
      <c r="D268" s="30">
        <v>24960</v>
      </c>
      <c r="E268" s="30">
        <f t="shared" si="27"/>
        <v>24960</v>
      </c>
      <c r="F268" s="30">
        <f t="shared" si="26"/>
        <v>0</v>
      </c>
      <c r="G268" s="29" t="s">
        <v>488</v>
      </c>
      <c r="H268" s="29" t="s">
        <v>505</v>
      </c>
      <c r="I268" s="110">
        <v>12</v>
      </c>
    </row>
    <row r="269" spans="1:10" x14ac:dyDescent="0.3">
      <c r="A269" s="8">
        <v>283</v>
      </c>
      <c r="B269" s="11" t="s">
        <v>588</v>
      </c>
      <c r="C269" s="30">
        <v>18720</v>
      </c>
      <c r="D269" s="30">
        <v>24960</v>
      </c>
      <c r="E269" s="30">
        <f t="shared" si="27"/>
        <v>24960</v>
      </c>
      <c r="F269" s="30">
        <f t="shared" si="26"/>
        <v>0</v>
      </c>
      <c r="G269" s="29" t="s">
        <v>488</v>
      </c>
      <c r="H269" s="29" t="s">
        <v>505</v>
      </c>
      <c r="I269" s="110">
        <v>12</v>
      </c>
    </row>
    <row r="270" spans="1:10" x14ac:dyDescent="0.3">
      <c r="A270" s="8">
        <v>284</v>
      </c>
      <c r="B270" s="11" t="s">
        <v>588</v>
      </c>
      <c r="C270" s="30">
        <v>18720</v>
      </c>
      <c r="D270" s="30">
        <v>24960</v>
      </c>
      <c r="E270" s="30">
        <f t="shared" si="27"/>
        <v>24960</v>
      </c>
      <c r="F270" s="30">
        <f t="shared" si="26"/>
        <v>0</v>
      </c>
      <c r="G270" s="29" t="s">
        <v>488</v>
      </c>
      <c r="H270" s="29" t="s">
        <v>505</v>
      </c>
      <c r="I270" s="110">
        <v>12</v>
      </c>
    </row>
    <row r="271" spans="1:10" ht="15.6" x14ac:dyDescent="0.3">
      <c r="A271" s="8">
        <v>285</v>
      </c>
      <c r="B271" s="11" t="s">
        <v>551</v>
      </c>
      <c r="C271" s="30">
        <v>20800</v>
      </c>
      <c r="D271" s="30">
        <v>22880</v>
      </c>
      <c r="E271" s="30">
        <f t="shared" si="27"/>
        <v>24960</v>
      </c>
      <c r="F271" s="30">
        <f t="shared" si="26"/>
        <v>-2080</v>
      </c>
      <c r="G271" s="29" t="s">
        <v>488</v>
      </c>
      <c r="H271" s="29" t="s">
        <v>505</v>
      </c>
      <c r="I271" s="110">
        <v>12</v>
      </c>
      <c r="J271" s="83"/>
    </row>
    <row r="272" spans="1:10" x14ac:dyDescent="0.3">
      <c r="A272" s="8">
        <v>286</v>
      </c>
      <c r="B272" s="11" t="s">
        <v>507</v>
      </c>
      <c r="C272" s="30">
        <v>45626.36</v>
      </c>
      <c r="D272" s="30">
        <v>59841.599999999999</v>
      </c>
      <c r="E272" s="30">
        <v>52000</v>
      </c>
      <c r="F272" s="30">
        <f t="shared" si="26"/>
        <v>7841.5999999999985</v>
      </c>
      <c r="G272" s="29" t="s">
        <v>488</v>
      </c>
      <c r="H272" s="29" t="s">
        <v>489</v>
      </c>
      <c r="I272" s="110"/>
    </row>
    <row r="273" spans="1:11" x14ac:dyDescent="0.3">
      <c r="A273" s="8">
        <v>287</v>
      </c>
      <c r="B273" s="11" t="s">
        <v>589</v>
      </c>
      <c r="C273" s="30">
        <v>35568</v>
      </c>
      <c r="D273" s="30">
        <v>37440</v>
      </c>
      <c r="E273" s="30">
        <f t="shared" ref="E273:E296" si="28">2080*I273</f>
        <v>35880</v>
      </c>
      <c r="F273" s="30">
        <f t="shared" si="26"/>
        <v>1560</v>
      </c>
      <c r="G273" s="29" t="s">
        <v>488</v>
      </c>
      <c r="H273" s="29" t="s">
        <v>505</v>
      </c>
      <c r="I273" s="110">
        <v>17.25</v>
      </c>
    </row>
    <row r="274" spans="1:11" s="123" customFormat="1" x14ac:dyDescent="0.3">
      <c r="A274" s="119">
        <v>288</v>
      </c>
      <c r="B274" s="120" t="s">
        <v>590</v>
      </c>
      <c r="C274" s="133">
        <v>25896</v>
      </c>
      <c r="D274" s="129">
        <v>37440</v>
      </c>
      <c r="E274" s="129">
        <f t="shared" si="28"/>
        <v>31200</v>
      </c>
      <c r="F274" s="30">
        <f t="shared" si="26"/>
        <v>6240</v>
      </c>
      <c r="G274" s="130" t="s">
        <v>488</v>
      </c>
      <c r="H274" s="130" t="s">
        <v>505</v>
      </c>
      <c r="I274" s="131">
        <v>15</v>
      </c>
      <c r="J274" s="122"/>
      <c r="K274" s="123" t="s">
        <v>805</v>
      </c>
    </row>
    <row r="275" spans="1:11" s="123" customFormat="1" x14ac:dyDescent="0.3">
      <c r="A275" s="119">
        <v>289</v>
      </c>
      <c r="B275" s="120" t="s">
        <v>591</v>
      </c>
      <c r="C275" s="133">
        <v>24960</v>
      </c>
      <c r="D275" s="129">
        <v>37440</v>
      </c>
      <c r="E275" s="129">
        <f t="shared" si="28"/>
        <v>31200</v>
      </c>
      <c r="F275" s="30">
        <f t="shared" si="26"/>
        <v>6240</v>
      </c>
      <c r="G275" s="130" t="s">
        <v>488</v>
      </c>
      <c r="H275" s="130" t="s">
        <v>505</v>
      </c>
      <c r="I275" s="131">
        <v>15</v>
      </c>
      <c r="J275" s="122"/>
      <c r="K275" s="123" t="s">
        <v>805</v>
      </c>
    </row>
    <row r="276" spans="1:11" s="123" customFormat="1" x14ac:dyDescent="0.3">
      <c r="A276" s="119">
        <v>290</v>
      </c>
      <c r="B276" s="120" t="s">
        <v>592</v>
      </c>
      <c r="C276" s="133">
        <v>25896</v>
      </c>
      <c r="D276" s="129">
        <v>37440</v>
      </c>
      <c r="E276" s="129">
        <f t="shared" si="28"/>
        <v>31200</v>
      </c>
      <c r="F276" s="30">
        <f t="shared" si="26"/>
        <v>6240</v>
      </c>
      <c r="G276" s="130" t="s">
        <v>488</v>
      </c>
      <c r="H276" s="130" t="s">
        <v>505</v>
      </c>
      <c r="I276" s="131">
        <v>15</v>
      </c>
      <c r="J276" s="122"/>
      <c r="K276" s="123" t="s">
        <v>805</v>
      </c>
    </row>
    <row r="277" spans="1:11" s="123" customFormat="1" x14ac:dyDescent="0.3">
      <c r="A277" s="119">
        <v>291</v>
      </c>
      <c r="B277" s="120" t="s">
        <v>593</v>
      </c>
      <c r="C277" s="133">
        <v>25313.599999999999</v>
      </c>
      <c r="D277" s="129">
        <v>37440</v>
      </c>
      <c r="E277" s="129">
        <f t="shared" si="28"/>
        <v>31200</v>
      </c>
      <c r="F277" s="30">
        <f t="shared" si="26"/>
        <v>6240</v>
      </c>
      <c r="G277" s="130" t="s">
        <v>488</v>
      </c>
      <c r="H277" s="130" t="s">
        <v>505</v>
      </c>
      <c r="I277" s="131">
        <v>15</v>
      </c>
      <c r="J277" s="122"/>
      <c r="K277" s="123" t="s">
        <v>805</v>
      </c>
    </row>
    <row r="278" spans="1:11" s="123" customFormat="1" x14ac:dyDescent="0.3">
      <c r="A278" s="119">
        <v>292</v>
      </c>
      <c r="B278" s="120" t="s">
        <v>594</v>
      </c>
      <c r="C278" s="133">
        <v>24960</v>
      </c>
      <c r="D278" s="129">
        <v>37440</v>
      </c>
      <c r="E278" s="129">
        <f t="shared" si="28"/>
        <v>31200</v>
      </c>
      <c r="F278" s="30">
        <f t="shared" si="26"/>
        <v>6240</v>
      </c>
      <c r="G278" s="130" t="s">
        <v>488</v>
      </c>
      <c r="H278" s="130" t="s">
        <v>505</v>
      </c>
      <c r="I278" s="131">
        <v>15</v>
      </c>
      <c r="J278" s="122"/>
      <c r="K278" s="123" t="s">
        <v>805</v>
      </c>
    </row>
    <row r="279" spans="1:11" x14ac:dyDescent="0.3">
      <c r="A279" s="8">
        <v>293</v>
      </c>
      <c r="B279" s="11" t="s">
        <v>595</v>
      </c>
      <c r="C279" s="30">
        <v>20800</v>
      </c>
      <c r="D279" s="30">
        <v>26000</v>
      </c>
      <c r="E279" s="30">
        <f t="shared" si="28"/>
        <v>24960</v>
      </c>
      <c r="F279" s="30">
        <f t="shared" si="26"/>
        <v>1040</v>
      </c>
      <c r="G279" s="29" t="s">
        <v>488</v>
      </c>
      <c r="H279" s="29" t="s">
        <v>505</v>
      </c>
      <c r="I279" s="110">
        <v>12</v>
      </c>
    </row>
    <row r="280" spans="1:11" x14ac:dyDescent="0.3">
      <c r="A280" s="8">
        <v>294</v>
      </c>
      <c r="B280" s="11" t="s">
        <v>596</v>
      </c>
      <c r="C280" s="30">
        <v>19760</v>
      </c>
      <c r="D280" s="30">
        <v>26000</v>
      </c>
      <c r="E280" s="30">
        <f t="shared" si="28"/>
        <v>24960</v>
      </c>
      <c r="F280" s="30">
        <f t="shared" si="26"/>
        <v>1040</v>
      </c>
      <c r="G280" s="29" t="s">
        <v>488</v>
      </c>
      <c r="H280" s="29" t="s">
        <v>505</v>
      </c>
      <c r="I280" s="110">
        <v>12</v>
      </c>
    </row>
    <row r="281" spans="1:11" x14ac:dyDescent="0.3">
      <c r="A281" s="8">
        <v>295</v>
      </c>
      <c r="B281" s="11" t="s">
        <v>596</v>
      </c>
      <c r="C281" s="30">
        <v>19760</v>
      </c>
      <c r="D281" s="30">
        <v>26000</v>
      </c>
      <c r="E281" s="30">
        <f t="shared" si="28"/>
        <v>24960</v>
      </c>
      <c r="F281" s="30">
        <f t="shared" si="26"/>
        <v>1040</v>
      </c>
      <c r="G281" s="29" t="s">
        <v>488</v>
      </c>
      <c r="H281" s="29" t="s">
        <v>505</v>
      </c>
      <c r="I281" s="110">
        <v>12</v>
      </c>
    </row>
    <row r="282" spans="1:11" x14ac:dyDescent="0.3">
      <c r="A282" s="8">
        <v>296</v>
      </c>
      <c r="B282" s="11" t="s">
        <v>597</v>
      </c>
      <c r="C282" s="30">
        <v>18720</v>
      </c>
      <c r="D282" s="30">
        <v>24960</v>
      </c>
      <c r="E282" s="30">
        <f t="shared" si="28"/>
        <v>24960</v>
      </c>
      <c r="F282" s="30">
        <f t="shared" si="26"/>
        <v>0</v>
      </c>
      <c r="G282" s="29" t="s">
        <v>488</v>
      </c>
      <c r="H282" s="29" t="s">
        <v>505</v>
      </c>
      <c r="I282" s="110">
        <v>12</v>
      </c>
    </row>
    <row r="283" spans="1:11" x14ac:dyDescent="0.3">
      <c r="A283" s="8">
        <v>297</v>
      </c>
      <c r="B283" s="11" t="s">
        <v>597</v>
      </c>
      <c r="C283" s="30">
        <v>18720</v>
      </c>
      <c r="D283" s="30">
        <v>24960</v>
      </c>
      <c r="E283" s="30">
        <f t="shared" si="28"/>
        <v>24960</v>
      </c>
      <c r="F283" s="30">
        <f t="shared" si="26"/>
        <v>0</v>
      </c>
      <c r="G283" s="29" t="s">
        <v>488</v>
      </c>
      <c r="H283" s="29" t="s">
        <v>505</v>
      </c>
      <c r="I283" s="110">
        <v>12</v>
      </c>
    </row>
    <row r="284" spans="1:11" x14ac:dyDescent="0.3">
      <c r="A284" s="8">
        <v>298</v>
      </c>
      <c r="B284" s="11" t="s">
        <v>598</v>
      </c>
      <c r="C284" s="30">
        <v>18720</v>
      </c>
      <c r="D284" s="30">
        <v>24960</v>
      </c>
      <c r="E284" s="30">
        <f t="shared" si="28"/>
        <v>24960</v>
      </c>
      <c r="F284" s="30">
        <f t="shared" si="26"/>
        <v>0</v>
      </c>
      <c r="G284" s="29" t="s">
        <v>488</v>
      </c>
      <c r="H284" s="29" t="s">
        <v>505</v>
      </c>
      <c r="I284" s="110">
        <v>12</v>
      </c>
    </row>
    <row r="285" spans="1:11" x14ac:dyDescent="0.3">
      <c r="A285" s="8">
        <v>299</v>
      </c>
      <c r="B285" s="11" t="s">
        <v>598</v>
      </c>
      <c r="C285" s="30">
        <v>18720</v>
      </c>
      <c r="D285" s="30">
        <v>24960</v>
      </c>
      <c r="E285" s="30">
        <f t="shared" si="28"/>
        <v>24960</v>
      </c>
      <c r="F285" s="30">
        <f t="shared" si="26"/>
        <v>0</v>
      </c>
      <c r="G285" s="29" t="s">
        <v>488</v>
      </c>
      <c r="H285" s="29" t="s">
        <v>505</v>
      </c>
      <c r="I285" s="110">
        <v>12</v>
      </c>
    </row>
    <row r="286" spans="1:11" x14ac:dyDescent="0.3">
      <c r="A286" s="8">
        <v>300</v>
      </c>
      <c r="B286" s="11" t="s">
        <v>599</v>
      </c>
      <c r="C286" s="30">
        <v>18720</v>
      </c>
      <c r="D286" s="30">
        <v>26000</v>
      </c>
      <c r="E286" s="30">
        <f t="shared" si="28"/>
        <v>26000</v>
      </c>
      <c r="F286" s="30">
        <f t="shared" si="26"/>
        <v>0</v>
      </c>
      <c r="G286" s="29" t="s">
        <v>488</v>
      </c>
      <c r="H286" s="29" t="s">
        <v>505</v>
      </c>
      <c r="I286" s="110">
        <v>12.5</v>
      </c>
    </row>
    <row r="287" spans="1:11" ht="15.6" x14ac:dyDescent="0.3">
      <c r="A287" s="8">
        <v>301</v>
      </c>
      <c r="B287" s="11" t="s">
        <v>600</v>
      </c>
      <c r="C287" s="30">
        <v>18720</v>
      </c>
      <c r="D287" s="30">
        <v>24960</v>
      </c>
      <c r="E287" s="30">
        <f t="shared" si="28"/>
        <v>24960</v>
      </c>
      <c r="F287" s="30">
        <f t="shared" si="26"/>
        <v>0</v>
      </c>
      <c r="G287" s="29" t="s">
        <v>488</v>
      </c>
      <c r="H287" s="29" t="s">
        <v>505</v>
      </c>
      <c r="I287" s="110">
        <v>12</v>
      </c>
      <c r="J287" s="83"/>
    </row>
    <row r="288" spans="1:11" x14ac:dyDescent="0.3">
      <c r="A288" s="8">
        <v>302</v>
      </c>
      <c r="B288" s="11" t="s">
        <v>600</v>
      </c>
      <c r="C288" s="30">
        <v>18720</v>
      </c>
      <c r="D288" s="30">
        <v>24960</v>
      </c>
      <c r="E288" s="30">
        <f t="shared" si="28"/>
        <v>24960</v>
      </c>
      <c r="F288" s="30">
        <f t="shared" si="26"/>
        <v>0</v>
      </c>
      <c r="G288" s="29" t="s">
        <v>488</v>
      </c>
      <c r="H288" s="29" t="s">
        <v>505</v>
      </c>
      <c r="I288" s="110">
        <v>12</v>
      </c>
    </row>
    <row r="289" spans="1:11" x14ac:dyDescent="0.3">
      <c r="A289" s="8">
        <v>303</v>
      </c>
      <c r="B289" s="11" t="s">
        <v>600</v>
      </c>
      <c r="C289" s="30">
        <v>18720</v>
      </c>
      <c r="D289" s="30">
        <v>24960</v>
      </c>
      <c r="E289" s="30">
        <f t="shared" si="28"/>
        <v>24960</v>
      </c>
      <c r="F289" s="30">
        <f t="shared" si="26"/>
        <v>0</v>
      </c>
      <c r="G289" s="29" t="s">
        <v>488</v>
      </c>
      <c r="H289" s="29" t="s">
        <v>505</v>
      </c>
      <c r="I289" s="110">
        <v>12</v>
      </c>
    </row>
    <row r="290" spans="1:11" x14ac:dyDescent="0.3">
      <c r="A290" s="8">
        <v>304</v>
      </c>
      <c r="B290" s="11" t="s">
        <v>601</v>
      </c>
      <c r="C290" s="30">
        <v>21840</v>
      </c>
      <c r="D290" s="30">
        <v>33230</v>
      </c>
      <c r="E290" s="30">
        <f t="shared" si="28"/>
        <v>33280</v>
      </c>
      <c r="F290" s="30">
        <f t="shared" si="26"/>
        <v>-50</v>
      </c>
      <c r="G290" s="29" t="s">
        <v>488</v>
      </c>
      <c r="H290" s="29" t="s">
        <v>505</v>
      </c>
      <c r="I290" s="110">
        <v>16</v>
      </c>
    </row>
    <row r="291" spans="1:11" x14ac:dyDescent="0.3">
      <c r="A291" s="8">
        <v>305</v>
      </c>
      <c r="B291" s="11" t="s">
        <v>601</v>
      </c>
      <c r="C291" s="30">
        <v>21840</v>
      </c>
      <c r="D291" s="30">
        <v>33280</v>
      </c>
      <c r="E291" s="30">
        <f t="shared" si="28"/>
        <v>33280</v>
      </c>
      <c r="F291" s="30">
        <f t="shared" si="26"/>
        <v>0</v>
      </c>
      <c r="G291" s="29" t="s">
        <v>488</v>
      </c>
      <c r="H291" s="29" t="s">
        <v>505</v>
      </c>
      <c r="I291" s="110">
        <v>16</v>
      </c>
    </row>
    <row r="292" spans="1:11" x14ac:dyDescent="0.3">
      <c r="A292" s="8">
        <v>306</v>
      </c>
      <c r="B292" s="11" t="s">
        <v>601</v>
      </c>
      <c r="C292" s="30">
        <v>21840</v>
      </c>
      <c r="D292" s="30">
        <v>33280</v>
      </c>
      <c r="E292" s="30">
        <f t="shared" si="28"/>
        <v>33280</v>
      </c>
      <c r="F292" s="30">
        <f t="shared" si="26"/>
        <v>0</v>
      </c>
      <c r="G292" s="29" t="s">
        <v>488</v>
      </c>
      <c r="H292" s="29" t="s">
        <v>505</v>
      </c>
      <c r="I292" s="110">
        <v>16</v>
      </c>
    </row>
    <row r="293" spans="1:11" x14ac:dyDescent="0.3">
      <c r="A293" s="8">
        <v>307</v>
      </c>
      <c r="B293" s="11" t="s">
        <v>601</v>
      </c>
      <c r="C293" s="30">
        <v>21840</v>
      </c>
      <c r="D293" s="30">
        <v>33280</v>
      </c>
      <c r="E293" s="30">
        <f t="shared" si="28"/>
        <v>33280</v>
      </c>
      <c r="F293" s="30">
        <f t="shared" si="26"/>
        <v>0</v>
      </c>
      <c r="G293" s="29" t="s">
        <v>488</v>
      </c>
      <c r="H293" s="29" t="s">
        <v>505</v>
      </c>
      <c r="I293" s="110">
        <v>16</v>
      </c>
    </row>
    <row r="294" spans="1:11" x14ac:dyDescent="0.3">
      <c r="A294" s="8">
        <v>308</v>
      </c>
      <c r="B294" s="11" t="s">
        <v>601</v>
      </c>
      <c r="C294" s="30">
        <v>21840</v>
      </c>
      <c r="D294" s="30">
        <v>33280</v>
      </c>
      <c r="E294" s="30">
        <f t="shared" si="28"/>
        <v>33280</v>
      </c>
      <c r="F294" s="30">
        <f t="shared" si="26"/>
        <v>0</v>
      </c>
      <c r="G294" s="29" t="s">
        <v>488</v>
      </c>
      <c r="H294" s="29" t="s">
        <v>505</v>
      </c>
      <c r="I294" s="110">
        <v>16</v>
      </c>
    </row>
    <row r="295" spans="1:11" x14ac:dyDescent="0.3">
      <c r="A295" s="8">
        <v>309</v>
      </c>
      <c r="B295" s="11" t="s">
        <v>601</v>
      </c>
      <c r="C295" s="30">
        <v>21840</v>
      </c>
      <c r="D295" s="30">
        <v>33280</v>
      </c>
      <c r="E295" s="30">
        <f t="shared" si="28"/>
        <v>33280</v>
      </c>
      <c r="F295" s="30">
        <f t="shared" si="26"/>
        <v>0</v>
      </c>
      <c r="G295" s="29" t="s">
        <v>488</v>
      </c>
      <c r="H295" s="29" t="s">
        <v>602</v>
      </c>
      <c r="I295" s="110">
        <v>16</v>
      </c>
    </row>
    <row r="296" spans="1:11" x14ac:dyDescent="0.3">
      <c r="A296" s="8">
        <v>310</v>
      </c>
      <c r="B296" s="11" t="s">
        <v>601</v>
      </c>
      <c r="C296" s="30">
        <v>21840</v>
      </c>
      <c r="D296" s="30">
        <v>33280</v>
      </c>
      <c r="E296" s="30">
        <f t="shared" si="28"/>
        <v>33280</v>
      </c>
      <c r="F296" s="30">
        <f t="shared" si="26"/>
        <v>0</v>
      </c>
      <c r="G296" s="29" t="s">
        <v>488</v>
      </c>
      <c r="H296" s="29" t="s">
        <v>505</v>
      </c>
      <c r="I296" s="110">
        <v>16</v>
      </c>
    </row>
    <row r="297" spans="1:11" x14ac:dyDescent="0.3">
      <c r="A297" s="8">
        <v>311</v>
      </c>
      <c r="B297" s="11" t="s">
        <v>492</v>
      </c>
      <c r="C297" s="30"/>
      <c r="D297" s="30"/>
      <c r="E297" s="30"/>
      <c r="F297" s="30">
        <f t="shared" si="26"/>
        <v>0</v>
      </c>
      <c r="G297" s="31"/>
      <c r="H297" s="31"/>
      <c r="I297" s="110"/>
    </row>
    <row r="298" spans="1:11" x14ac:dyDescent="0.3">
      <c r="A298" s="8">
        <v>312</v>
      </c>
      <c r="B298" s="38" t="s">
        <v>162</v>
      </c>
      <c r="C298" s="81">
        <f>SUM(C261:C297)</f>
        <v>762539.96</v>
      </c>
      <c r="D298" s="81">
        <f>SUM(D261:D297)</f>
        <v>1044671.6</v>
      </c>
      <c r="E298" s="81">
        <f>SUM(E261:E297)</f>
        <v>999960</v>
      </c>
      <c r="F298" s="81">
        <f>SUM(F261:F297)</f>
        <v>44711.6</v>
      </c>
      <c r="G298" s="24"/>
      <c r="H298" s="24"/>
      <c r="I298" s="36"/>
    </row>
    <row r="299" spans="1:11" x14ac:dyDescent="0.3">
      <c r="A299" s="8">
        <v>314</v>
      </c>
      <c r="B299" s="5"/>
      <c r="C299" s="9"/>
      <c r="D299" s="9"/>
      <c r="E299" s="9"/>
      <c r="F299" s="9"/>
      <c r="G299" s="24"/>
      <c r="H299" s="24"/>
      <c r="I299" s="36"/>
    </row>
    <row r="300" spans="1:11" ht="15.6" x14ac:dyDescent="0.3">
      <c r="A300" s="8">
        <v>315</v>
      </c>
      <c r="B300" s="28" t="s">
        <v>337</v>
      </c>
      <c r="C300" s="25"/>
      <c r="D300" s="25"/>
      <c r="E300" s="25"/>
      <c r="F300" s="25"/>
    </row>
    <row r="301" spans="1:11" x14ac:dyDescent="0.3">
      <c r="A301" s="8">
        <v>316</v>
      </c>
      <c r="B301" s="11" t="s">
        <v>603</v>
      </c>
      <c r="C301" s="30">
        <v>68999.839999999997</v>
      </c>
      <c r="D301" s="30">
        <v>69000</v>
      </c>
      <c r="E301" s="30">
        <f>2080*I301</f>
        <v>69000</v>
      </c>
      <c r="F301" s="30">
        <f t="shared" ref="F301:F364" si="29">D301-E301</f>
        <v>0</v>
      </c>
      <c r="G301" s="29" t="s">
        <v>604</v>
      </c>
      <c r="H301" s="29" t="s">
        <v>505</v>
      </c>
      <c r="I301" s="110">
        <v>33.17307692307692</v>
      </c>
    </row>
    <row r="302" spans="1:11" s="123" customFormat="1" x14ac:dyDescent="0.3">
      <c r="A302" s="119">
        <v>317</v>
      </c>
      <c r="B302" s="120" t="s">
        <v>605</v>
      </c>
      <c r="C302" s="133"/>
      <c r="D302" s="129">
        <v>65500</v>
      </c>
      <c r="E302" s="129">
        <v>0</v>
      </c>
      <c r="F302" s="30">
        <f t="shared" si="29"/>
        <v>65500</v>
      </c>
      <c r="G302" s="130" t="s">
        <v>604</v>
      </c>
      <c r="H302" s="130" t="s">
        <v>505</v>
      </c>
      <c r="I302" s="131">
        <v>0</v>
      </c>
      <c r="J302" s="122"/>
      <c r="K302" s="123" t="s">
        <v>803</v>
      </c>
    </row>
    <row r="303" spans="1:11" s="123" customFormat="1" x14ac:dyDescent="0.3">
      <c r="A303" s="119">
        <v>318</v>
      </c>
      <c r="B303" s="120" t="s">
        <v>605</v>
      </c>
      <c r="C303" s="133"/>
      <c r="D303" s="129">
        <v>65500</v>
      </c>
      <c r="E303" s="129">
        <v>0</v>
      </c>
      <c r="F303" s="30">
        <f t="shared" si="29"/>
        <v>65500</v>
      </c>
      <c r="G303" s="130" t="s">
        <v>604</v>
      </c>
      <c r="H303" s="130" t="s">
        <v>505</v>
      </c>
      <c r="I303" s="131">
        <v>0</v>
      </c>
      <c r="J303" s="122"/>
      <c r="K303" s="123" t="s">
        <v>803</v>
      </c>
    </row>
    <row r="304" spans="1:11" s="123" customFormat="1" x14ac:dyDescent="0.3">
      <c r="A304" s="119">
        <v>319</v>
      </c>
      <c r="B304" s="120" t="s">
        <v>605</v>
      </c>
      <c r="C304" s="133"/>
      <c r="D304" s="129">
        <v>65500</v>
      </c>
      <c r="E304" s="129">
        <v>0</v>
      </c>
      <c r="F304" s="30">
        <f t="shared" si="29"/>
        <v>65500</v>
      </c>
      <c r="G304" s="130" t="s">
        <v>604</v>
      </c>
      <c r="H304" s="130" t="s">
        <v>505</v>
      </c>
      <c r="I304" s="131">
        <v>0</v>
      </c>
      <c r="J304" s="122"/>
      <c r="K304" s="123" t="s">
        <v>803</v>
      </c>
    </row>
    <row r="305" spans="1:11" x14ac:dyDescent="0.3">
      <c r="A305" s="8">
        <v>320</v>
      </c>
      <c r="B305" s="11" t="s">
        <v>606</v>
      </c>
      <c r="C305" s="30">
        <v>66000</v>
      </c>
      <c r="D305" s="30">
        <v>66000</v>
      </c>
      <c r="E305" s="30">
        <f>2080*I305</f>
        <v>66000</v>
      </c>
      <c r="F305" s="30">
        <f t="shared" si="29"/>
        <v>0</v>
      </c>
      <c r="G305" s="29" t="s">
        <v>604</v>
      </c>
      <c r="H305" s="29" t="s">
        <v>505</v>
      </c>
      <c r="I305" s="110">
        <v>31.73076923076923</v>
      </c>
    </row>
    <row r="306" spans="1:11" x14ac:dyDescent="0.3">
      <c r="A306" s="8">
        <v>321</v>
      </c>
      <c r="B306" s="11" t="s">
        <v>607</v>
      </c>
      <c r="C306" s="32"/>
      <c r="D306" s="32"/>
      <c r="E306" s="32">
        <v>0</v>
      </c>
      <c r="F306" s="30">
        <f t="shared" si="29"/>
        <v>0</v>
      </c>
      <c r="G306" s="29" t="s">
        <v>604</v>
      </c>
      <c r="H306" s="29" t="s">
        <v>505</v>
      </c>
      <c r="I306" s="110">
        <v>0</v>
      </c>
    </row>
    <row r="307" spans="1:11" x14ac:dyDescent="0.3">
      <c r="A307" s="8">
        <v>322</v>
      </c>
      <c r="B307" s="11" t="s">
        <v>607</v>
      </c>
      <c r="C307" s="30">
        <v>63000</v>
      </c>
      <c r="D307" s="30">
        <v>63000</v>
      </c>
      <c r="E307" s="30">
        <f t="shared" ref="E307:E310" si="30">2080*I307</f>
        <v>63000</v>
      </c>
      <c r="F307" s="30">
        <f t="shared" si="29"/>
        <v>0</v>
      </c>
      <c r="G307" s="29" t="s">
        <v>604</v>
      </c>
      <c r="H307" s="29" t="s">
        <v>505</v>
      </c>
      <c r="I307" s="110">
        <v>30.28846153846154</v>
      </c>
    </row>
    <row r="308" spans="1:11" x14ac:dyDescent="0.3">
      <c r="A308" s="8">
        <v>323</v>
      </c>
      <c r="B308" s="11" t="s">
        <v>607</v>
      </c>
      <c r="C308" s="30">
        <v>63000</v>
      </c>
      <c r="D308" s="30">
        <v>63000</v>
      </c>
      <c r="E308" s="30">
        <f t="shared" si="30"/>
        <v>63000</v>
      </c>
      <c r="F308" s="30">
        <f t="shared" si="29"/>
        <v>0</v>
      </c>
      <c r="G308" s="29" t="s">
        <v>604</v>
      </c>
      <c r="H308" s="29" t="s">
        <v>505</v>
      </c>
      <c r="I308" s="110">
        <v>30.28846153846154</v>
      </c>
    </row>
    <row r="309" spans="1:11" x14ac:dyDescent="0.3">
      <c r="A309" s="8">
        <v>324</v>
      </c>
      <c r="B309" s="11" t="s">
        <v>607</v>
      </c>
      <c r="C309" s="30">
        <v>63000</v>
      </c>
      <c r="D309" s="30">
        <v>63000</v>
      </c>
      <c r="E309" s="30">
        <f t="shared" si="30"/>
        <v>63000</v>
      </c>
      <c r="F309" s="30">
        <f t="shared" si="29"/>
        <v>0</v>
      </c>
      <c r="G309" s="29" t="s">
        <v>604</v>
      </c>
      <c r="H309" s="29" t="s">
        <v>505</v>
      </c>
      <c r="I309" s="110">
        <v>30.28846153846154</v>
      </c>
    </row>
    <row r="310" spans="1:11" x14ac:dyDescent="0.3">
      <c r="A310" s="8">
        <v>325</v>
      </c>
      <c r="B310" s="11" t="s">
        <v>607</v>
      </c>
      <c r="C310" s="30">
        <v>63000</v>
      </c>
      <c r="D310" s="30">
        <v>63000</v>
      </c>
      <c r="E310" s="30">
        <f t="shared" si="30"/>
        <v>63000</v>
      </c>
      <c r="F310" s="30">
        <f t="shared" si="29"/>
        <v>0</v>
      </c>
      <c r="G310" s="29" t="s">
        <v>604</v>
      </c>
      <c r="H310" s="29" t="s">
        <v>505</v>
      </c>
      <c r="I310" s="110">
        <v>30.28846153846154</v>
      </c>
    </row>
    <row r="311" spans="1:11" ht="15.6" x14ac:dyDescent="0.3">
      <c r="A311" s="8">
        <v>326</v>
      </c>
      <c r="B311" s="11" t="s">
        <v>684</v>
      </c>
      <c r="C311" s="32"/>
      <c r="D311" s="32"/>
      <c r="E311" s="32">
        <v>0</v>
      </c>
      <c r="F311" s="30">
        <f t="shared" si="29"/>
        <v>0</v>
      </c>
      <c r="G311" s="29" t="s">
        <v>604</v>
      </c>
      <c r="H311" s="29" t="s">
        <v>505</v>
      </c>
      <c r="I311" s="110">
        <v>0</v>
      </c>
      <c r="J311" s="83"/>
    </row>
    <row r="312" spans="1:11" s="123" customFormat="1" x14ac:dyDescent="0.3">
      <c r="A312" s="119">
        <v>327</v>
      </c>
      <c r="B312" s="120" t="s">
        <v>608</v>
      </c>
      <c r="C312" s="133"/>
      <c r="D312" s="129">
        <v>65500</v>
      </c>
      <c r="E312" s="129">
        <v>0</v>
      </c>
      <c r="F312" s="30">
        <f t="shared" si="29"/>
        <v>65500</v>
      </c>
      <c r="G312" s="130" t="s">
        <v>604</v>
      </c>
      <c r="H312" s="130" t="s">
        <v>505</v>
      </c>
      <c r="I312" s="131">
        <v>0</v>
      </c>
      <c r="J312" s="122"/>
      <c r="K312" s="123" t="s">
        <v>804</v>
      </c>
    </row>
    <row r="313" spans="1:11" x14ac:dyDescent="0.3">
      <c r="A313" s="8">
        <v>328</v>
      </c>
      <c r="B313" s="11" t="s">
        <v>609</v>
      </c>
      <c r="C313" s="30">
        <v>24960</v>
      </c>
      <c r="D313" s="30">
        <v>27040</v>
      </c>
      <c r="E313" s="30">
        <f>2080*I313</f>
        <v>24960</v>
      </c>
      <c r="F313" s="30">
        <f t="shared" si="29"/>
        <v>2080</v>
      </c>
      <c r="G313" s="29" t="s">
        <v>604</v>
      </c>
      <c r="H313" s="29" t="s">
        <v>505</v>
      </c>
      <c r="I313" s="110">
        <v>12</v>
      </c>
    </row>
    <row r="314" spans="1:11" x14ac:dyDescent="0.3">
      <c r="A314" s="8">
        <v>329</v>
      </c>
      <c r="B314" s="11" t="s">
        <v>610</v>
      </c>
      <c r="C314" s="32"/>
      <c r="D314" s="32"/>
      <c r="E314" s="32">
        <v>0</v>
      </c>
      <c r="F314" s="30">
        <f t="shared" si="29"/>
        <v>0</v>
      </c>
      <c r="G314" s="29" t="s">
        <v>604</v>
      </c>
      <c r="H314" s="29" t="s">
        <v>505</v>
      </c>
      <c r="I314" s="110">
        <v>0</v>
      </c>
    </row>
    <row r="315" spans="1:11" x14ac:dyDescent="0.3">
      <c r="A315" s="8">
        <v>330</v>
      </c>
      <c r="B315" s="11" t="s">
        <v>611</v>
      </c>
      <c r="C315" s="30">
        <v>65000</v>
      </c>
      <c r="D315" s="30">
        <v>65000</v>
      </c>
      <c r="E315" s="30">
        <f t="shared" ref="E315:E316" si="31">2080*I315</f>
        <v>65000</v>
      </c>
      <c r="F315" s="30">
        <f t="shared" si="29"/>
        <v>0</v>
      </c>
      <c r="G315" s="29" t="s">
        <v>604</v>
      </c>
      <c r="H315" s="29" t="s">
        <v>505</v>
      </c>
      <c r="I315" s="110">
        <v>31.25</v>
      </c>
    </row>
    <row r="316" spans="1:11" x14ac:dyDescent="0.3">
      <c r="A316" s="8">
        <v>331</v>
      </c>
      <c r="B316" s="11" t="s">
        <v>612</v>
      </c>
      <c r="C316" s="30">
        <v>65000</v>
      </c>
      <c r="D316" s="30">
        <v>65000</v>
      </c>
      <c r="E316" s="30">
        <f t="shared" si="31"/>
        <v>65000</v>
      </c>
      <c r="F316" s="30">
        <f t="shared" si="29"/>
        <v>0</v>
      </c>
      <c r="G316" s="29" t="s">
        <v>604</v>
      </c>
      <c r="H316" s="29" t="s">
        <v>505</v>
      </c>
      <c r="I316" s="110">
        <v>31.25</v>
      </c>
    </row>
    <row r="317" spans="1:11" s="123" customFormat="1" x14ac:dyDescent="0.3">
      <c r="A317" s="119">
        <v>332</v>
      </c>
      <c r="B317" s="120" t="s">
        <v>611</v>
      </c>
      <c r="C317" s="133">
        <v>0</v>
      </c>
      <c r="D317" s="129">
        <v>65000</v>
      </c>
      <c r="E317" s="129">
        <v>0</v>
      </c>
      <c r="F317" s="30">
        <f t="shared" si="29"/>
        <v>65000</v>
      </c>
      <c r="G317" s="130" t="s">
        <v>604</v>
      </c>
      <c r="H317" s="130" t="s">
        <v>505</v>
      </c>
      <c r="I317" s="131">
        <v>0</v>
      </c>
      <c r="J317" s="122"/>
    </row>
    <row r="318" spans="1:11" x14ac:dyDescent="0.3">
      <c r="A318" s="8">
        <v>333</v>
      </c>
      <c r="B318" s="11" t="s">
        <v>613</v>
      </c>
      <c r="C318" s="30">
        <v>45000</v>
      </c>
      <c r="D318" s="30">
        <v>45000</v>
      </c>
      <c r="E318" s="30">
        <f t="shared" ref="E318:E321" si="32">2080*I318</f>
        <v>45000</v>
      </c>
      <c r="F318" s="30">
        <f t="shared" si="29"/>
        <v>0</v>
      </c>
      <c r="G318" s="29" t="s">
        <v>604</v>
      </c>
      <c r="H318" s="29" t="s">
        <v>505</v>
      </c>
      <c r="I318" s="110">
        <v>21.634615384615383</v>
      </c>
    </row>
    <row r="319" spans="1:11" x14ac:dyDescent="0.3">
      <c r="A319" s="8">
        <v>334</v>
      </c>
      <c r="B319" s="11" t="s">
        <v>613</v>
      </c>
      <c r="C319" s="30">
        <v>45000</v>
      </c>
      <c r="D319" s="30">
        <v>45000</v>
      </c>
      <c r="E319" s="30">
        <f t="shared" si="32"/>
        <v>45000</v>
      </c>
      <c r="F319" s="30">
        <f t="shared" si="29"/>
        <v>0</v>
      </c>
      <c r="G319" s="29" t="s">
        <v>604</v>
      </c>
      <c r="H319" s="29" t="s">
        <v>505</v>
      </c>
      <c r="I319" s="110">
        <v>21.634615384615383</v>
      </c>
    </row>
    <row r="320" spans="1:11" x14ac:dyDescent="0.3">
      <c r="A320" s="8">
        <v>335</v>
      </c>
      <c r="B320" s="11" t="s">
        <v>613</v>
      </c>
      <c r="C320" s="30">
        <v>45000</v>
      </c>
      <c r="D320" s="30">
        <v>45000</v>
      </c>
      <c r="E320" s="30">
        <f t="shared" si="32"/>
        <v>45000</v>
      </c>
      <c r="F320" s="30">
        <f t="shared" si="29"/>
        <v>0</v>
      </c>
      <c r="G320" s="29" t="s">
        <v>604</v>
      </c>
      <c r="H320" s="29" t="s">
        <v>505</v>
      </c>
      <c r="I320" s="110">
        <v>21.634615384615383</v>
      </c>
    </row>
    <row r="321" spans="1:10" ht="15.6" x14ac:dyDescent="0.3">
      <c r="A321" s="8">
        <v>336</v>
      </c>
      <c r="B321" s="11" t="s">
        <v>613</v>
      </c>
      <c r="C321" s="30">
        <v>45000</v>
      </c>
      <c r="D321" s="30">
        <v>45000</v>
      </c>
      <c r="E321" s="30">
        <f t="shared" si="32"/>
        <v>45000</v>
      </c>
      <c r="F321" s="30">
        <f t="shared" si="29"/>
        <v>0</v>
      </c>
      <c r="G321" s="29" t="s">
        <v>604</v>
      </c>
      <c r="H321" s="29" t="s">
        <v>505</v>
      </c>
      <c r="I321" s="110">
        <v>21.634615384615383</v>
      </c>
      <c r="J321" s="83"/>
    </row>
    <row r="322" spans="1:10" x14ac:dyDescent="0.3">
      <c r="A322" s="8">
        <v>337</v>
      </c>
      <c r="B322" s="11" t="s">
        <v>613</v>
      </c>
      <c r="C322" s="30">
        <v>43000</v>
      </c>
      <c r="D322" s="30">
        <v>43000</v>
      </c>
      <c r="E322" s="30">
        <v>43000</v>
      </c>
      <c r="F322" s="30">
        <f t="shared" si="29"/>
        <v>0</v>
      </c>
      <c r="G322" s="29" t="s">
        <v>586</v>
      </c>
      <c r="H322" s="29" t="s">
        <v>505</v>
      </c>
      <c r="I322" s="110"/>
    </row>
    <row r="323" spans="1:10" x14ac:dyDescent="0.3">
      <c r="A323" s="8">
        <v>338</v>
      </c>
      <c r="B323" s="11" t="s">
        <v>613</v>
      </c>
      <c r="C323" s="30">
        <v>45000</v>
      </c>
      <c r="D323" s="30">
        <v>45000</v>
      </c>
      <c r="E323" s="30">
        <f t="shared" ref="E323:E337" si="33">2080*I323</f>
        <v>45000</v>
      </c>
      <c r="F323" s="30">
        <f t="shared" si="29"/>
        <v>0</v>
      </c>
      <c r="G323" s="29" t="s">
        <v>604</v>
      </c>
      <c r="H323" s="29" t="s">
        <v>505</v>
      </c>
      <c r="I323" s="110">
        <v>21.634615384615383</v>
      </c>
    </row>
    <row r="324" spans="1:10" x14ac:dyDescent="0.3">
      <c r="A324" s="8">
        <v>339</v>
      </c>
      <c r="B324" s="11" t="s">
        <v>613</v>
      </c>
      <c r="C324" s="30">
        <v>45000</v>
      </c>
      <c r="D324" s="30">
        <v>45000</v>
      </c>
      <c r="E324" s="30">
        <f t="shared" si="33"/>
        <v>45000</v>
      </c>
      <c r="F324" s="30">
        <f t="shared" si="29"/>
        <v>0</v>
      </c>
      <c r="G324" s="29" t="s">
        <v>604</v>
      </c>
      <c r="H324" s="29" t="s">
        <v>505</v>
      </c>
      <c r="I324" s="110">
        <v>21.634615384615383</v>
      </c>
    </row>
    <row r="325" spans="1:10" x14ac:dyDescent="0.3">
      <c r="A325" s="8">
        <v>340</v>
      </c>
      <c r="B325" s="11" t="s">
        <v>613</v>
      </c>
      <c r="C325" s="30">
        <v>45000</v>
      </c>
      <c r="D325" s="30">
        <v>45000</v>
      </c>
      <c r="E325" s="30">
        <f t="shared" si="33"/>
        <v>45000</v>
      </c>
      <c r="F325" s="30">
        <f t="shared" si="29"/>
        <v>0</v>
      </c>
      <c r="G325" s="29" t="s">
        <v>604</v>
      </c>
      <c r="H325" s="29" t="s">
        <v>505</v>
      </c>
      <c r="I325" s="110">
        <v>21.634615384615383</v>
      </c>
    </row>
    <row r="326" spans="1:10" x14ac:dyDescent="0.3">
      <c r="A326" s="8">
        <v>341</v>
      </c>
      <c r="B326" s="11" t="s">
        <v>613</v>
      </c>
      <c r="C326" s="30">
        <v>45000</v>
      </c>
      <c r="D326" s="30">
        <v>45000</v>
      </c>
      <c r="E326" s="30">
        <f t="shared" si="33"/>
        <v>45000</v>
      </c>
      <c r="F326" s="30">
        <f t="shared" si="29"/>
        <v>0</v>
      </c>
      <c r="G326" s="29" t="s">
        <v>604</v>
      </c>
      <c r="H326" s="29" t="s">
        <v>505</v>
      </c>
      <c r="I326" s="110">
        <v>21.634615384615383</v>
      </c>
    </row>
    <row r="327" spans="1:10" x14ac:dyDescent="0.3">
      <c r="A327" s="8">
        <v>342</v>
      </c>
      <c r="B327" s="11" t="s">
        <v>613</v>
      </c>
      <c r="C327" s="30">
        <v>45000</v>
      </c>
      <c r="D327" s="30">
        <v>45000</v>
      </c>
      <c r="E327" s="30">
        <f t="shared" si="33"/>
        <v>45000</v>
      </c>
      <c r="F327" s="30">
        <f t="shared" si="29"/>
        <v>0</v>
      </c>
      <c r="G327" s="29" t="s">
        <v>604</v>
      </c>
      <c r="H327" s="29" t="s">
        <v>505</v>
      </c>
      <c r="I327" s="110">
        <v>21.634615384615383</v>
      </c>
    </row>
    <row r="328" spans="1:10" x14ac:dyDescent="0.3">
      <c r="A328" s="8">
        <v>343</v>
      </c>
      <c r="B328" s="11" t="s">
        <v>613</v>
      </c>
      <c r="C328" s="30">
        <v>45000</v>
      </c>
      <c r="D328" s="30">
        <v>45000</v>
      </c>
      <c r="E328" s="30">
        <f t="shared" si="33"/>
        <v>45000</v>
      </c>
      <c r="F328" s="30">
        <f t="shared" si="29"/>
        <v>0</v>
      </c>
      <c r="G328" s="29" t="s">
        <v>604</v>
      </c>
      <c r="H328" s="29" t="s">
        <v>505</v>
      </c>
      <c r="I328" s="110">
        <v>21.634615384615383</v>
      </c>
    </row>
    <row r="329" spans="1:10" x14ac:dyDescent="0.3">
      <c r="A329" s="8">
        <v>344</v>
      </c>
      <c r="B329" s="11" t="s">
        <v>613</v>
      </c>
      <c r="C329" s="30">
        <v>45000</v>
      </c>
      <c r="D329" s="30">
        <v>45000</v>
      </c>
      <c r="E329" s="30">
        <f t="shared" si="33"/>
        <v>45000</v>
      </c>
      <c r="F329" s="30">
        <f t="shared" si="29"/>
        <v>0</v>
      </c>
      <c r="G329" s="29" t="s">
        <v>604</v>
      </c>
      <c r="H329" s="29" t="s">
        <v>505</v>
      </c>
      <c r="I329" s="110">
        <v>21.634615384615383</v>
      </c>
    </row>
    <row r="330" spans="1:10" x14ac:dyDescent="0.3">
      <c r="A330" s="8">
        <v>345</v>
      </c>
      <c r="B330" s="11" t="s">
        <v>613</v>
      </c>
      <c r="C330" s="30">
        <v>45000</v>
      </c>
      <c r="D330" s="30">
        <v>45000</v>
      </c>
      <c r="E330" s="30">
        <f t="shared" si="33"/>
        <v>45000</v>
      </c>
      <c r="F330" s="30">
        <f t="shared" si="29"/>
        <v>0</v>
      </c>
      <c r="G330" s="29" t="s">
        <v>604</v>
      </c>
      <c r="H330" s="29" t="s">
        <v>505</v>
      </c>
      <c r="I330" s="110">
        <v>21.634615384615383</v>
      </c>
    </row>
    <row r="331" spans="1:10" x14ac:dyDescent="0.3">
      <c r="A331" s="8">
        <v>346</v>
      </c>
      <c r="B331" s="11" t="s">
        <v>613</v>
      </c>
      <c r="C331" s="30">
        <v>45000</v>
      </c>
      <c r="D331" s="30">
        <v>45000</v>
      </c>
      <c r="E331" s="30">
        <f t="shared" si="33"/>
        <v>45000</v>
      </c>
      <c r="F331" s="30">
        <f t="shared" si="29"/>
        <v>0</v>
      </c>
      <c r="G331" s="29" t="s">
        <v>604</v>
      </c>
      <c r="H331" s="29" t="s">
        <v>505</v>
      </c>
      <c r="I331" s="110">
        <v>21.634615384615383</v>
      </c>
    </row>
    <row r="332" spans="1:10" x14ac:dyDescent="0.3">
      <c r="A332" s="8">
        <v>347</v>
      </c>
      <c r="B332" s="11" t="s">
        <v>613</v>
      </c>
      <c r="C332" s="30">
        <v>45000</v>
      </c>
      <c r="D332" s="30">
        <v>45000</v>
      </c>
      <c r="E332" s="30">
        <f t="shared" si="33"/>
        <v>45000</v>
      </c>
      <c r="F332" s="30">
        <f t="shared" si="29"/>
        <v>0</v>
      </c>
      <c r="G332" s="29" t="s">
        <v>604</v>
      </c>
      <c r="H332" s="29" t="s">
        <v>505</v>
      </c>
      <c r="I332" s="110">
        <v>21.634615384615383</v>
      </c>
    </row>
    <row r="333" spans="1:10" x14ac:dyDescent="0.3">
      <c r="A333" s="8">
        <v>348</v>
      </c>
      <c r="B333" s="11" t="s">
        <v>613</v>
      </c>
      <c r="C333" s="30">
        <v>45000</v>
      </c>
      <c r="D333" s="30">
        <v>45000</v>
      </c>
      <c r="E333" s="30">
        <f t="shared" si="33"/>
        <v>45000</v>
      </c>
      <c r="F333" s="30">
        <f t="shared" si="29"/>
        <v>0</v>
      </c>
      <c r="G333" s="29" t="s">
        <v>604</v>
      </c>
      <c r="H333" s="29" t="s">
        <v>505</v>
      </c>
      <c r="I333" s="110">
        <v>21.634615384615383</v>
      </c>
    </row>
    <row r="334" spans="1:10" x14ac:dyDescent="0.3">
      <c r="A334" s="8">
        <v>349</v>
      </c>
      <c r="B334" s="11" t="s">
        <v>613</v>
      </c>
      <c r="C334" s="30">
        <v>45000</v>
      </c>
      <c r="D334" s="30">
        <v>45000</v>
      </c>
      <c r="E334" s="30">
        <f t="shared" si="33"/>
        <v>45000</v>
      </c>
      <c r="F334" s="30">
        <f t="shared" si="29"/>
        <v>0</v>
      </c>
      <c r="G334" s="29" t="s">
        <v>604</v>
      </c>
      <c r="H334" s="29" t="s">
        <v>505</v>
      </c>
      <c r="I334" s="110">
        <v>21.634615384615383</v>
      </c>
    </row>
    <row r="335" spans="1:10" x14ac:dyDescent="0.3">
      <c r="A335" s="8">
        <v>350</v>
      </c>
      <c r="B335" s="11" t="s">
        <v>613</v>
      </c>
      <c r="C335" s="30">
        <v>45000</v>
      </c>
      <c r="D335" s="30">
        <v>45000</v>
      </c>
      <c r="E335" s="30">
        <f t="shared" si="33"/>
        <v>45000</v>
      </c>
      <c r="F335" s="30">
        <f t="shared" si="29"/>
        <v>0</v>
      </c>
      <c r="G335" s="29" t="s">
        <v>604</v>
      </c>
      <c r="H335" s="29" t="s">
        <v>505</v>
      </c>
      <c r="I335" s="110">
        <v>21.634615384615383</v>
      </c>
    </row>
    <row r="336" spans="1:10" x14ac:dyDescent="0.3">
      <c r="A336" s="8">
        <v>351</v>
      </c>
      <c r="B336" s="11" t="s">
        <v>613</v>
      </c>
      <c r="C336" s="30">
        <v>45000</v>
      </c>
      <c r="D336" s="30">
        <v>45000</v>
      </c>
      <c r="E336" s="30">
        <f t="shared" si="33"/>
        <v>45000</v>
      </c>
      <c r="F336" s="30">
        <f t="shared" si="29"/>
        <v>0</v>
      </c>
      <c r="G336" s="29" t="s">
        <v>604</v>
      </c>
      <c r="H336" s="29" t="s">
        <v>505</v>
      </c>
      <c r="I336" s="110">
        <v>21.634615384615383</v>
      </c>
      <c r="J336" s="122"/>
    </row>
    <row r="337" spans="1:10" x14ac:dyDescent="0.3">
      <c r="A337" s="8">
        <v>352</v>
      </c>
      <c r="B337" s="11" t="s">
        <v>613</v>
      </c>
      <c r="C337" s="30">
        <v>45000</v>
      </c>
      <c r="D337" s="30">
        <v>45000</v>
      </c>
      <c r="E337" s="30">
        <f t="shared" si="33"/>
        <v>45000</v>
      </c>
      <c r="F337" s="30">
        <f t="shared" si="29"/>
        <v>0</v>
      </c>
      <c r="G337" s="29" t="s">
        <v>604</v>
      </c>
      <c r="H337" s="29" t="s">
        <v>505</v>
      </c>
      <c r="I337" s="110">
        <v>21.634615384615383</v>
      </c>
      <c r="J337" s="122"/>
    </row>
    <row r="338" spans="1:10" x14ac:dyDescent="0.3">
      <c r="A338" s="8">
        <v>353</v>
      </c>
      <c r="B338" s="11" t="s">
        <v>613</v>
      </c>
      <c r="C338" s="30">
        <v>43000</v>
      </c>
      <c r="D338" s="30">
        <v>43000</v>
      </c>
      <c r="E338" s="30">
        <v>43000</v>
      </c>
      <c r="F338" s="30">
        <f t="shared" si="29"/>
        <v>0</v>
      </c>
      <c r="G338" s="29" t="s">
        <v>586</v>
      </c>
      <c r="H338" s="29" t="s">
        <v>505</v>
      </c>
      <c r="I338" s="110"/>
    </row>
    <row r="339" spans="1:10" x14ac:dyDescent="0.3">
      <c r="A339" s="8">
        <v>354</v>
      </c>
      <c r="B339" s="11" t="s">
        <v>613</v>
      </c>
      <c r="C339" s="30">
        <v>43000</v>
      </c>
      <c r="D339" s="30">
        <v>43000</v>
      </c>
      <c r="E339" s="30">
        <v>43000</v>
      </c>
      <c r="F339" s="30">
        <f t="shared" si="29"/>
        <v>0</v>
      </c>
      <c r="G339" s="29" t="s">
        <v>586</v>
      </c>
      <c r="H339" s="29" t="s">
        <v>505</v>
      </c>
      <c r="I339" s="110"/>
    </row>
    <row r="340" spans="1:10" x14ac:dyDescent="0.3">
      <c r="A340" s="8">
        <v>355</v>
      </c>
      <c r="B340" s="11" t="s">
        <v>613</v>
      </c>
      <c r="C340" s="30">
        <v>43000</v>
      </c>
      <c r="D340" s="30">
        <v>43000</v>
      </c>
      <c r="E340" s="30">
        <v>43000</v>
      </c>
      <c r="F340" s="30">
        <f t="shared" si="29"/>
        <v>0</v>
      </c>
      <c r="G340" s="29" t="s">
        <v>586</v>
      </c>
      <c r="H340" s="29" t="s">
        <v>505</v>
      </c>
      <c r="I340" s="110"/>
    </row>
    <row r="341" spans="1:10" x14ac:dyDescent="0.3">
      <c r="A341" s="8">
        <v>356</v>
      </c>
      <c r="B341" s="11" t="s">
        <v>613</v>
      </c>
      <c r="C341" s="30">
        <v>43000</v>
      </c>
      <c r="D341" s="30">
        <v>43000</v>
      </c>
      <c r="E341" s="30">
        <v>43000</v>
      </c>
      <c r="F341" s="30">
        <f t="shared" si="29"/>
        <v>0</v>
      </c>
      <c r="G341" s="29" t="s">
        <v>586</v>
      </c>
      <c r="H341" s="29" t="s">
        <v>505</v>
      </c>
      <c r="I341" s="110"/>
    </row>
    <row r="342" spans="1:10" x14ac:dyDescent="0.3">
      <c r="A342" s="8">
        <v>357</v>
      </c>
      <c r="B342" s="11" t="s">
        <v>613</v>
      </c>
      <c r="C342" s="30">
        <v>43000</v>
      </c>
      <c r="D342" s="30">
        <v>43000</v>
      </c>
      <c r="E342" s="30">
        <v>43000</v>
      </c>
      <c r="F342" s="30">
        <f t="shared" si="29"/>
        <v>0</v>
      </c>
      <c r="G342" s="29" t="s">
        <v>586</v>
      </c>
      <c r="H342" s="29" t="s">
        <v>505</v>
      </c>
      <c r="I342" s="110"/>
    </row>
    <row r="343" spans="1:10" ht="15.6" x14ac:dyDescent="0.3">
      <c r="A343" s="8">
        <v>358</v>
      </c>
      <c r="B343" s="11" t="s">
        <v>613</v>
      </c>
      <c r="C343" s="30"/>
      <c r="D343" s="30">
        <v>43000</v>
      </c>
      <c r="E343" s="30">
        <v>0</v>
      </c>
      <c r="F343" s="30">
        <f t="shared" si="29"/>
        <v>43000</v>
      </c>
      <c r="G343" s="29" t="s">
        <v>586</v>
      </c>
      <c r="H343" s="29" t="s">
        <v>505</v>
      </c>
      <c r="I343" s="110"/>
      <c r="J343" s="83"/>
    </row>
    <row r="344" spans="1:10" x14ac:dyDescent="0.3">
      <c r="A344" s="8">
        <v>359</v>
      </c>
      <c r="B344" s="11" t="s">
        <v>613</v>
      </c>
      <c r="C344" s="30"/>
      <c r="D344" s="30">
        <v>43000</v>
      </c>
      <c r="E344" s="30">
        <v>0</v>
      </c>
      <c r="F344" s="30">
        <f t="shared" si="29"/>
        <v>43000</v>
      </c>
      <c r="G344" s="29" t="s">
        <v>586</v>
      </c>
      <c r="H344" s="29" t="s">
        <v>505</v>
      </c>
      <c r="I344" s="110"/>
    </row>
    <row r="345" spans="1:10" x14ac:dyDescent="0.3">
      <c r="A345" s="8">
        <v>360</v>
      </c>
      <c r="B345" s="11" t="s">
        <v>613</v>
      </c>
      <c r="C345" s="30"/>
      <c r="D345" s="30">
        <v>43000</v>
      </c>
      <c r="E345" s="30">
        <v>0</v>
      </c>
      <c r="F345" s="30">
        <f t="shared" si="29"/>
        <v>43000</v>
      </c>
      <c r="G345" s="29" t="s">
        <v>586</v>
      </c>
      <c r="H345" s="29" t="s">
        <v>505</v>
      </c>
      <c r="I345" s="110"/>
    </row>
    <row r="346" spans="1:10" x14ac:dyDescent="0.3">
      <c r="A346" s="8">
        <v>361</v>
      </c>
      <c r="B346" s="11" t="s">
        <v>613</v>
      </c>
      <c r="C346" s="30">
        <v>45000</v>
      </c>
      <c r="D346" s="30">
        <v>45000</v>
      </c>
      <c r="E346" s="30">
        <v>45000</v>
      </c>
      <c r="F346" s="30">
        <f t="shared" si="29"/>
        <v>0</v>
      </c>
      <c r="G346" s="29" t="s">
        <v>586</v>
      </c>
      <c r="H346" s="29" t="s">
        <v>505</v>
      </c>
      <c r="I346" s="110"/>
    </row>
    <row r="347" spans="1:10" x14ac:dyDescent="0.3">
      <c r="A347" s="8">
        <v>362</v>
      </c>
      <c r="B347" s="11" t="s">
        <v>613</v>
      </c>
      <c r="C347" s="30">
        <v>43000</v>
      </c>
      <c r="D347" s="30">
        <v>43000</v>
      </c>
      <c r="E347" s="30">
        <v>43000</v>
      </c>
      <c r="F347" s="30">
        <f t="shared" si="29"/>
        <v>0</v>
      </c>
      <c r="G347" s="29" t="s">
        <v>586</v>
      </c>
      <c r="H347" s="29" t="s">
        <v>505</v>
      </c>
      <c r="I347" s="110"/>
    </row>
    <row r="348" spans="1:10" x14ac:dyDescent="0.3">
      <c r="A348" s="8">
        <v>363</v>
      </c>
      <c r="B348" s="11" t="s">
        <v>614</v>
      </c>
      <c r="C348" s="30"/>
      <c r="D348" s="30">
        <v>58000</v>
      </c>
      <c r="E348" s="30">
        <f t="shared" ref="E348:E372" si="34">2080*I348</f>
        <v>0</v>
      </c>
      <c r="F348" s="30">
        <f t="shared" si="29"/>
        <v>58000</v>
      </c>
      <c r="G348" s="29" t="s">
        <v>604</v>
      </c>
      <c r="H348" s="29" t="s">
        <v>505</v>
      </c>
      <c r="I348" s="110">
        <v>0</v>
      </c>
    </row>
    <row r="349" spans="1:10" x14ac:dyDescent="0.3">
      <c r="A349" s="8">
        <v>364</v>
      </c>
      <c r="B349" s="11" t="s">
        <v>614</v>
      </c>
      <c r="C349" s="30">
        <v>58000</v>
      </c>
      <c r="D349" s="30">
        <v>58000</v>
      </c>
      <c r="E349" s="30">
        <f t="shared" si="34"/>
        <v>58000</v>
      </c>
      <c r="F349" s="30">
        <f t="shared" si="29"/>
        <v>0</v>
      </c>
      <c r="G349" s="29" t="s">
        <v>604</v>
      </c>
      <c r="H349" s="29" t="s">
        <v>505</v>
      </c>
      <c r="I349" s="110">
        <v>27.884615384615383</v>
      </c>
    </row>
    <row r="350" spans="1:10" x14ac:dyDescent="0.3">
      <c r="A350" s="8">
        <v>365</v>
      </c>
      <c r="B350" s="11" t="s">
        <v>614</v>
      </c>
      <c r="C350" s="30">
        <v>58000</v>
      </c>
      <c r="D350" s="30">
        <v>58000</v>
      </c>
      <c r="E350" s="30">
        <f t="shared" si="34"/>
        <v>58000</v>
      </c>
      <c r="F350" s="30">
        <f t="shared" si="29"/>
        <v>0</v>
      </c>
      <c r="G350" s="29" t="s">
        <v>604</v>
      </c>
      <c r="H350" s="29" t="s">
        <v>505</v>
      </c>
      <c r="I350" s="110">
        <v>27.884615384615383</v>
      </c>
    </row>
    <row r="351" spans="1:10" x14ac:dyDescent="0.3">
      <c r="A351" s="8">
        <v>366</v>
      </c>
      <c r="B351" s="11" t="s">
        <v>614</v>
      </c>
      <c r="C351" s="30">
        <v>58000</v>
      </c>
      <c r="D351" s="30">
        <v>58000</v>
      </c>
      <c r="E351" s="30">
        <f t="shared" si="34"/>
        <v>58000</v>
      </c>
      <c r="F351" s="30">
        <f t="shared" si="29"/>
        <v>0</v>
      </c>
      <c r="G351" s="29" t="s">
        <v>604</v>
      </c>
      <c r="H351" s="29" t="s">
        <v>505</v>
      </c>
      <c r="I351" s="110">
        <v>27.884615384615383</v>
      </c>
    </row>
    <row r="352" spans="1:10" x14ac:dyDescent="0.3">
      <c r="A352" s="8">
        <v>367</v>
      </c>
      <c r="B352" s="11" t="s">
        <v>614</v>
      </c>
      <c r="C352" s="30">
        <v>58000</v>
      </c>
      <c r="D352" s="30">
        <v>58000</v>
      </c>
      <c r="E352" s="30">
        <f t="shared" si="34"/>
        <v>58000</v>
      </c>
      <c r="F352" s="30">
        <f t="shared" si="29"/>
        <v>0</v>
      </c>
      <c r="G352" s="29" t="s">
        <v>604</v>
      </c>
      <c r="H352" s="29" t="s">
        <v>505</v>
      </c>
      <c r="I352" s="110">
        <v>27.884615384615383</v>
      </c>
    </row>
    <row r="353" spans="1:9" x14ac:dyDescent="0.3">
      <c r="A353" s="8">
        <v>368</v>
      </c>
      <c r="B353" s="11" t="s">
        <v>614</v>
      </c>
      <c r="C353" s="30">
        <v>58000</v>
      </c>
      <c r="D353" s="30">
        <v>58000</v>
      </c>
      <c r="E353" s="30">
        <f t="shared" si="34"/>
        <v>58000</v>
      </c>
      <c r="F353" s="30">
        <f t="shared" si="29"/>
        <v>0</v>
      </c>
      <c r="G353" s="29" t="s">
        <v>604</v>
      </c>
      <c r="H353" s="29" t="s">
        <v>505</v>
      </c>
      <c r="I353" s="110">
        <v>27.884615384615383</v>
      </c>
    </row>
    <row r="354" spans="1:9" x14ac:dyDescent="0.3">
      <c r="A354" s="8">
        <v>369</v>
      </c>
      <c r="B354" s="11" t="s">
        <v>614</v>
      </c>
      <c r="C354" s="30">
        <v>58000</v>
      </c>
      <c r="D354" s="30">
        <v>58000</v>
      </c>
      <c r="E354" s="30">
        <f t="shared" si="34"/>
        <v>58000</v>
      </c>
      <c r="F354" s="30">
        <f t="shared" si="29"/>
        <v>0</v>
      </c>
      <c r="G354" s="29" t="s">
        <v>604</v>
      </c>
      <c r="H354" s="29" t="s">
        <v>505</v>
      </c>
      <c r="I354" s="110">
        <v>27.884615384615383</v>
      </c>
    </row>
    <row r="355" spans="1:9" x14ac:dyDescent="0.3">
      <c r="A355" s="8">
        <v>370</v>
      </c>
      <c r="B355" s="11" t="s">
        <v>614</v>
      </c>
      <c r="C355" s="30">
        <v>58000</v>
      </c>
      <c r="D355" s="30">
        <v>58000</v>
      </c>
      <c r="E355" s="30">
        <f t="shared" si="34"/>
        <v>58000</v>
      </c>
      <c r="F355" s="30">
        <f t="shared" si="29"/>
        <v>0</v>
      </c>
      <c r="G355" s="29" t="s">
        <v>604</v>
      </c>
      <c r="H355" s="29" t="s">
        <v>505</v>
      </c>
      <c r="I355" s="110">
        <v>27.884615384615383</v>
      </c>
    </row>
    <row r="356" spans="1:9" x14ac:dyDescent="0.3">
      <c r="A356" s="8">
        <v>371</v>
      </c>
      <c r="B356" s="11" t="s">
        <v>614</v>
      </c>
      <c r="C356" s="30">
        <v>58000</v>
      </c>
      <c r="D356" s="30">
        <v>58000</v>
      </c>
      <c r="E356" s="30">
        <f t="shared" si="34"/>
        <v>58000</v>
      </c>
      <c r="F356" s="30">
        <f t="shared" si="29"/>
        <v>0</v>
      </c>
      <c r="G356" s="29" t="s">
        <v>604</v>
      </c>
      <c r="H356" s="29" t="s">
        <v>505</v>
      </c>
      <c r="I356" s="110">
        <v>27.884615384615383</v>
      </c>
    </row>
    <row r="357" spans="1:9" x14ac:dyDescent="0.3">
      <c r="A357" s="8">
        <v>372</v>
      </c>
      <c r="B357" s="11" t="s">
        <v>614</v>
      </c>
      <c r="C357" s="32"/>
      <c r="D357" s="32"/>
      <c r="E357" s="30">
        <f t="shared" si="34"/>
        <v>0</v>
      </c>
      <c r="F357" s="30">
        <f t="shared" si="29"/>
        <v>0</v>
      </c>
      <c r="G357" s="29" t="s">
        <v>604</v>
      </c>
      <c r="H357" s="29" t="s">
        <v>505</v>
      </c>
      <c r="I357" s="110">
        <v>0</v>
      </c>
    </row>
    <row r="358" spans="1:9" x14ac:dyDescent="0.3">
      <c r="A358" s="8">
        <v>373</v>
      </c>
      <c r="B358" s="11" t="s">
        <v>615</v>
      </c>
      <c r="C358" s="30"/>
      <c r="D358" s="30">
        <v>50000</v>
      </c>
      <c r="E358" s="30">
        <f t="shared" si="34"/>
        <v>0</v>
      </c>
      <c r="F358" s="30">
        <f t="shared" si="29"/>
        <v>50000</v>
      </c>
      <c r="G358" s="29" t="s">
        <v>604</v>
      </c>
      <c r="H358" s="29" t="s">
        <v>505</v>
      </c>
      <c r="I358" s="110">
        <v>0</v>
      </c>
    </row>
    <row r="359" spans="1:9" x14ac:dyDescent="0.3">
      <c r="A359" s="8">
        <v>374</v>
      </c>
      <c r="B359" s="11" t="s">
        <v>615</v>
      </c>
      <c r="C359" s="30">
        <v>50000</v>
      </c>
      <c r="D359" s="30">
        <v>50000</v>
      </c>
      <c r="E359" s="30">
        <f t="shared" si="34"/>
        <v>50000</v>
      </c>
      <c r="F359" s="30">
        <f t="shared" si="29"/>
        <v>0</v>
      </c>
      <c r="G359" s="29" t="s">
        <v>604</v>
      </c>
      <c r="H359" s="29" t="s">
        <v>505</v>
      </c>
      <c r="I359" s="110">
        <v>24.03846153846154</v>
      </c>
    </row>
    <row r="360" spans="1:9" x14ac:dyDescent="0.3">
      <c r="A360" s="8">
        <v>375</v>
      </c>
      <c r="B360" s="11" t="s">
        <v>615</v>
      </c>
      <c r="C360" s="30">
        <v>50000</v>
      </c>
      <c r="D360" s="30">
        <v>50000</v>
      </c>
      <c r="E360" s="30">
        <f t="shared" si="34"/>
        <v>50000</v>
      </c>
      <c r="F360" s="30">
        <f t="shared" si="29"/>
        <v>0</v>
      </c>
      <c r="G360" s="29" t="s">
        <v>604</v>
      </c>
      <c r="H360" s="29" t="s">
        <v>505</v>
      </c>
      <c r="I360" s="110">
        <v>24.03846153846154</v>
      </c>
    </row>
    <row r="361" spans="1:9" x14ac:dyDescent="0.3">
      <c r="A361" s="8">
        <v>376</v>
      </c>
      <c r="B361" s="11" t="s">
        <v>615</v>
      </c>
      <c r="C361" s="30">
        <v>50000</v>
      </c>
      <c r="D361" s="30">
        <v>50000</v>
      </c>
      <c r="E361" s="30">
        <f t="shared" si="34"/>
        <v>50000</v>
      </c>
      <c r="F361" s="30">
        <f t="shared" si="29"/>
        <v>0</v>
      </c>
      <c r="G361" s="29" t="s">
        <v>604</v>
      </c>
      <c r="H361" s="29" t="s">
        <v>505</v>
      </c>
      <c r="I361" s="110">
        <v>24.03846153846154</v>
      </c>
    </row>
    <row r="362" spans="1:9" x14ac:dyDescent="0.3">
      <c r="A362" s="8">
        <v>377</v>
      </c>
      <c r="B362" s="11" t="s">
        <v>615</v>
      </c>
      <c r="C362" s="30">
        <v>50000</v>
      </c>
      <c r="D362" s="30">
        <v>50000</v>
      </c>
      <c r="E362" s="30">
        <f t="shared" si="34"/>
        <v>50000</v>
      </c>
      <c r="F362" s="30">
        <f t="shared" si="29"/>
        <v>0</v>
      </c>
      <c r="G362" s="29" t="s">
        <v>604</v>
      </c>
      <c r="H362" s="29" t="s">
        <v>505</v>
      </c>
      <c r="I362" s="110">
        <v>24.03846153846154</v>
      </c>
    </row>
    <row r="363" spans="1:9" x14ac:dyDescent="0.3">
      <c r="A363" s="8">
        <v>378</v>
      </c>
      <c r="B363" s="11" t="s">
        <v>615</v>
      </c>
      <c r="C363" s="30">
        <v>50000</v>
      </c>
      <c r="D363" s="30">
        <v>50000</v>
      </c>
      <c r="E363" s="30">
        <f t="shared" si="34"/>
        <v>50000</v>
      </c>
      <c r="F363" s="30">
        <f t="shared" si="29"/>
        <v>0</v>
      </c>
      <c r="G363" s="29" t="s">
        <v>604</v>
      </c>
      <c r="H363" s="29" t="s">
        <v>505</v>
      </c>
      <c r="I363" s="110">
        <v>24.03846153846154</v>
      </c>
    </row>
    <row r="364" spans="1:9" x14ac:dyDescent="0.3">
      <c r="A364" s="8">
        <v>379</v>
      </c>
      <c r="B364" s="11" t="s">
        <v>615</v>
      </c>
      <c r="C364" s="30">
        <v>50000</v>
      </c>
      <c r="D364" s="30">
        <v>50000</v>
      </c>
      <c r="E364" s="30">
        <f t="shared" si="34"/>
        <v>50000</v>
      </c>
      <c r="F364" s="30">
        <f t="shared" si="29"/>
        <v>0</v>
      </c>
      <c r="G364" s="29" t="s">
        <v>604</v>
      </c>
      <c r="H364" s="29" t="s">
        <v>505</v>
      </c>
      <c r="I364" s="110">
        <v>24.03846153846154</v>
      </c>
    </row>
    <row r="365" spans="1:9" x14ac:dyDescent="0.3">
      <c r="A365" s="8">
        <v>380</v>
      </c>
      <c r="B365" s="11" t="s">
        <v>615</v>
      </c>
      <c r="C365" s="30">
        <v>50000</v>
      </c>
      <c r="D365" s="30">
        <v>50000</v>
      </c>
      <c r="E365" s="30">
        <f t="shared" si="34"/>
        <v>50000</v>
      </c>
      <c r="F365" s="30">
        <f t="shared" ref="F365:F373" si="35">D365-E365</f>
        <v>0</v>
      </c>
      <c r="G365" s="29" t="s">
        <v>604</v>
      </c>
      <c r="H365" s="29" t="s">
        <v>505</v>
      </c>
      <c r="I365" s="110">
        <v>24.03846153846154</v>
      </c>
    </row>
    <row r="366" spans="1:9" x14ac:dyDescent="0.3">
      <c r="A366" s="8">
        <v>381</v>
      </c>
      <c r="B366" s="11" t="s">
        <v>615</v>
      </c>
      <c r="C366" s="30">
        <v>50000</v>
      </c>
      <c r="D366" s="30">
        <v>50000</v>
      </c>
      <c r="E366" s="30">
        <f t="shared" si="34"/>
        <v>50000</v>
      </c>
      <c r="F366" s="30">
        <f t="shared" si="35"/>
        <v>0</v>
      </c>
      <c r="G366" s="29" t="s">
        <v>604</v>
      </c>
      <c r="H366" s="29" t="s">
        <v>505</v>
      </c>
      <c r="I366" s="110">
        <v>24.03846153846154</v>
      </c>
    </row>
    <row r="367" spans="1:9" x14ac:dyDescent="0.3">
      <c r="A367" s="8">
        <v>382</v>
      </c>
      <c r="B367" s="11" t="s">
        <v>615</v>
      </c>
      <c r="C367" s="30">
        <v>50000</v>
      </c>
      <c r="D367" s="30">
        <v>50000</v>
      </c>
      <c r="E367" s="30">
        <f t="shared" si="34"/>
        <v>50000</v>
      </c>
      <c r="F367" s="30">
        <f t="shared" si="35"/>
        <v>0</v>
      </c>
      <c r="G367" s="29" t="s">
        <v>604</v>
      </c>
      <c r="H367" s="29" t="s">
        <v>505</v>
      </c>
      <c r="I367" s="110">
        <v>24.03846153846154</v>
      </c>
    </row>
    <row r="368" spans="1:9" x14ac:dyDescent="0.3">
      <c r="A368" s="8">
        <v>383</v>
      </c>
      <c r="B368" s="11" t="s">
        <v>615</v>
      </c>
      <c r="C368" s="30">
        <v>50000</v>
      </c>
      <c r="D368" s="30">
        <v>50000</v>
      </c>
      <c r="E368" s="30">
        <f t="shared" si="34"/>
        <v>50000</v>
      </c>
      <c r="F368" s="30">
        <f t="shared" si="35"/>
        <v>0</v>
      </c>
      <c r="G368" s="29" t="s">
        <v>604</v>
      </c>
      <c r="H368" s="29" t="s">
        <v>505</v>
      </c>
      <c r="I368" s="110">
        <v>24.03846153846154</v>
      </c>
    </row>
    <row r="369" spans="1:10" x14ac:dyDescent="0.3">
      <c r="A369" s="8">
        <v>384</v>
      </c>
      <c r="B369" s="11" t="s">
        <v>615</v>
      </c>
      <c r="C369" s="30">
        <v>50000</v>
      </c>
      <c r="D369" s="30">
        <v>50000</v>
      </c>
      <c r="E369" s="30">
        <f t="shared" si="34"/>
        <v>50000</v>
      </c>
      <c r="F369" s="30">
        <f t="shared" si="35"/>
        <v>0</v>
      </c>
      <c r="G369" s="29" t="s">
        <v>604</v>
      </c>
      <c r="H369" s="29" t="s">
        <v>505</v>
      </c>
      <c r="I369" s="110">
        <v>24.03846153846154</v>
      </c>
    </row>
    <row r="370" spans="1:10" x14ac:dyDescent="0.3">
      <c r="A370" s="8">
        <v>385</v>
      </c>
      <c r="B370" s="11" t="s">
        <v>615</v>
      </c>
      <c r="C370" s="30">
        <v>50000</v>
      </c>
      <c r="D370" s="30">
        <v>50000</v>
      </c>
      <c r="E370" s="30">
        <f t="shared" si="34"/>
        <v>50000</v>
      </c>
      <c r="F370" s="30">
        <f t="shared" si="35"/>
        <v>0</v>
      </c>
      <c r="G370" s="29" t="s">
        <v>604</v>
      </c>
      <c r="H370" s="29" t="s">
        <v>505</v>
      </c>
      <c r="I370" s="110">
        <v>24.03846153846154</v>
      </c>
    </row>
    <row r="371" spans="1:10" x14ac:dyDescent="0.3">
      <c r="A371" s="8">
        <v>386</v>
      </c>
      <c r="B371" s="11" t="s">
        <v>615</v>
      </c>
      <c r="C371" s="30">
        <v>50000</v>
      </c>
      <c r="D371" s="30">
        <v>50000</v>
      </c>
      <c r="E371" s="30">
        <f t="shared" si="34"/>
        <v>50000</v>
      </c>
      <c r="F371" s="30">
        <f t="shared" si="35"/>
        <v>0</v>
      </c>
      <c r="G371" s="29" t="s">
        <v>604</v>
      </c>
      <c r="H371" s="29" t="s">
        <v>505</v>
      </c>
      <c r="I371" s="110">
        <v>24.03846153846154</v>
      </c>
    </row>
    <row r="372" spans="1:10" x14ac:dyDescent="0.3">
      <c r="A372" s="8">
        <v>387</v>
      </c>
      <c r="B372" s="11" t="s">
        <v>615</v>
      </c>
      <c r="C372" s="32"/>
      <c r="D372" s="32"/>
      <c r="E372" s="30">
        <f t="shared" si="34"/>
        <v>0</v>
      </c>
      <c r="F372" s="30">
        <f t="shared" si="35"/>
        <v>0</v>
      </c>
      <c r="G372" s="29" t="s">
        <v>604</v>
      </c>
      <c r="H372" s="29" t="s">
        <v>505</v>
      </c>
      <c r="I372" s="110">
        <v>0</v>
      </c>
    </row>
    <row r="373" spans="1:10" x14ac:dyDescent="0.3">
      <c r="A373" s="8">
        <v>388</v>
      </c>
      <c r="B373" s="11" t="s">
        <v>492</v>
      </c>
      <c r="C373" s="32"/>
      <c r="D373" s="32"/>
      <c r="E373" s="32"/>
      <c r="F373" s="30">
        <f t="shared" si="35"/>
        <v>0</v>
      </c>
      <c r="G373" s="31"/>
      <c r="H373" s="31"/>
      <c r="I373" s="110"/>
    </row>
    <row r="374" spans="1:10" x14ac:dyDescent="0.3">
      <c r="A374" s="8">
        <v>389</v>
      </c>
      <c r="B374" s="38" t="s">
        <v>162</v>
      </c>
      <c r="C374" s="81">
        <f>SUM(C301:C373)</f>
        <v>2856959.84</v>
      </c>
      <c r="D374" s="81">
        <f>SUM(D301:D373)</f>
        <v>3423040</v>
      </c>
      <c r="E374" s="81">
        <f>SUM(E301:E373)</f>
        <v>2856960</v>
      </c>
      <c r="F374" s="81">
        <f>SUM(F301:F373)</f>
        <v>566080</v>
      </c>
      <c r="G374" s="24"/>
      <c r="H374" s="24"/>
      <c r="I374" s="36"/>
    </row>
    <row r="375" spans="1:10" x14ac:dyDescent="0.3">
      <c r="A375" s="8">
        <v>391</v>
      </c>
      <c r="C375" s="25"/>
      <c r="D375" s="25"/>
      <c r="E375" s="25"/>
      <c r="F375" s="25"/>
    </row>
    <row r="376" spans="1:10" ht="15.6" x14ac:dyDescent="0.3">
      <c r="A376" s="8">
        <v>392</v>
      </c>
      <c r="B376" s="28" t="s">
        <v>346</v>
      </c>
      <c r="C376" s="9"/>
      <c r="D376" s="9"/>
      <c r="E376" s="9"/>
      <c r="F376" s="9"/>
      <c r="G376" s="24"/>
      <c r="H376" s="24"/>
      <c r="I376" s="36"/>
    </row>
    <row r="377" spans="1:10" x14ac:dyDescent="0.3">
      <c r="A377" s="8">
        <v>393</v>
      </c>
      <c r="B377" s="11" t="s">
        <v>552</v>
      </c>
      <c r="C377" s="30">
        <v>25000</v>
      </c>
      <c r="D377" s="30">
        <v>26250</v>
      </c>
      <c r="E377" s="241"/>
      <c r="F377" s="30">
        <f t="shared" ref="F377:F423" si="36">D377-E377</f>
        <v>26250</v>
      </c>
      <c r="G377" s="29" t="s">
        <v>495</v>
      </c>
      <c r="H377" s="29" t="s">
        <v>489</v>
      </c>
      <c r="I377" s="110"/>
    </row>
    <row r="378" spans="1:10" x14ac:dyDescent="0.3">
      <c r="A378" s="8">
        <v>394</v>
      </c>
      <c r="B378" s="11" t="s">
        <v>508</v>
      </c>
      <c r="C378" s="30">
        <v>40500.199999999997</v>
      </c>
      <c r="D378" s="30">
        <v>42525.21</v>
      </c>
      <c r="E378" s="241"/>
      <c r="F378" s="30">
        <f t="shared" si="36"/>
        <v>42525.21</v>
      </c>
      <c r="G378" s="29" t="s">
        <v>488</v>
      </c>
      <c r="H378" s="29" t="s">
        <v>489</v>
      </c>
      <c r="I378" s="110"/>
    </row>
    <row r="379" spans="1:10" s="123" customFormat="1" x14ac:dyDescent="0.3">
      <c r="A379" s="119">
        <v>395</v>
      </c>
      <c r="B379" s="120" t="s">
        <v>616</v>
      </c>
      <c r="C379" s="133"/>
      <c r="D379" s="129">
        <v>6000</v>
      </c>
      <c r="E379" s="242"/>
      <c r="F379" s="30">
        <f t="shared" si="36"/>
        <v>6000</v>
      </c>
      <c r="G379" s="130" t="s">
        <v>495</v>
      </c>
      <c r="H379" s="130" t="s">
        <v>489</v>
      </c>
      <c r="I379" s="131"/>
      <c r="J379" s="122"/>
    </row>
    <row r="380" spans="1:10" x14ac:dyDescent="0.3">
      <c r="A380" s="8">
        <v>396</v>
      </c>
      <c r="B380" s="11" t="s">
        <v>617</v>
      </c>
      <c r="C380" s="30">
        <v>8000</v>
      </c>
      <c r="D380" s="30">
        <v>8000</v>
      </c>
      <c r="E380" s="241"/>
      <c r="F380" s="30">
        <f t="shared" si="36"/>
        <v>8000</v>
      </c>
      <c r="G380" s="29" t="s">
        <v>495</v>
      </c>
      <c r="H380" s="29" t="s">
        <v>489</v>
      </c>
      <c r="I380" s="110"/>
    </row>
    <row r="381" spans="1:10" s="123" customFormat="1" x14ac:dyDescent="0.3">
      <c r="A381" s="119">
        <v>397</v>
      </c>
      <c r="B381" s="120" t="s">
        <v>618</v>
      </c>
      <c r="C381" s="133"/>
      <c r="D381" s="129">
        <v>1530</v>
      </c>
      <c r="E381" s="242"/>
      <c r="F381" s="30">
        <f t="shared" si="36"/>
        <v>1530</v>
      </c>
      <c r="G381" s="130" t="s">
        <v>495</v>
      </c>
      <c r="H381" s="130" t="s">
        <v>489</v>
      </c>
      <c r="I381" s="131"/>
      <c r="J381" s="122"/>
    </row>
    <row r="382" spans="1:10" s="123" customFormat="1" x14ac:dyDescent="0.3">
      <c r="A382" s="119">
        <v>398</v>
      </c>
      <c r="B382" s="120" t="s">
        <v>619</v>
      </c>
      <c r="C382" s="133"/>
      <c r="D382" s="129">
        <v>1530</v>
      </c>
      <c r="E382" s="242"/>
      <c r="F382" s="30">
        <f t="shared" si="36"/>
        <v>1530</v>
      </c>
      <c r="G382" s="130" t="s">
        <v>495</v>
      </c>
      <c r="H382" s="130" t="s">
        <v>489</v>
      </c>
      <c r="I382" s="131"/>
      <c r="J382" s="122"/>
    </row>
    <row r="383" spans="1:10" s="123" customFormat="1" x14ac:dyDescent="0.3">
      <c r="A383" s="119">
        <v>399</v>
      </c>
      <c r="B383" s="120" t="s">
        <v>618</v>
      </c>
      <c r="C383" s="133"/>
      <c r="D383" s="129">
        <v>1530</v>
      </c>
      <c r="E383" s="242"/>
      <c r="F383" s="30">
        <f t="shared" si="36"/>
        <v>1530</v>
      </c>
      <c r="G383" s="130" t="s">
        <v>495</v>
      </c>
      <c r="H383" s="130" t="s">
        <v>489</v>
      </c>
      <c r="I383" s="131"/>
      <c r="J383" s="122"/>
    </row>
    <row r="384" spans="1:10" ht="15.6" x14ac:dyDescent="0.3">
      <c r="A384" s="8">
        <v>400</v>
      </c>
      <c r="B384" s="11" t="s">
        <v>685</v>
      </c>
      <c r="C384" s="32"/>
      <c r="D384" s="32"/>
      <c r="E384" s="243"/>
      <c r="F384" s="30">
        <f t="shared" si="36"/>
        <v>0</v>
      </c>
      <c r="G384" s="29" t="s">
        <v>495</v>
      </c>
      <c r="H384" s="29" t="s">
        <v>489</v>
      </c>
      <c r="I384" s="110"/>
      <c r="J384" s="83"/>
    </row>
    <row r="385" spans="1:10" x14ac:dyDescent="0.3">
      <c r="A385" s="8">
        <v>401</v>
      </c>
      <c r="B385" s="11" t="s">
        <v>620</v>
      </c>
      <c r="C385" s="32"/>
      <c r="D385" s="32"/>
      <c r="E385" s="243"/>
      <c r="F385" s="30">
        <f t="shared" si="36"/>
        <v>0</v>
      </c>
      <c r="G385" s="29" t="s">
        <v>495</v>
      </c>
      <c r="H385" s="29" t="s">
        <v>489</v>
      </c>
      <c r="I385" s="110"/>
    </row>
    <row r="386" spans="1:10" x14ac:dyDescent="0.3">
      <c r="A386" s="8">
        <v>402</v>
      </c>
      <c r="B386" s="11" t="s">
        <v>507</v>
      </c>
      <c r="C386" s="30">
        <v>58000</v>
      </c>
      <c r="D386" s="30">
        <v>58000</v>
      </c>
      <c r="E386" s="241"/>
      <c r="F386" s="30">
        <f t="shared" si="36"/>
        <v>58000</v>
      </c>
      <c r="G386" s="29" t="s">
        <v>488</v>
      </c>
      <c r="H386" s="29" t="s">
        <v>489</v>
      </c>
      <c r="I386" s="110"/>
    </row>
    <row r="387" spans="1:10" s="123" customFormat="1" x14ac:dyDescent="0.3">
      <c r="A387" s="119">
        <v>403</v>
      </c>
      <c r="B387" s="120" t="s">
        <v>621</v>
      </c>
      <c r="C387" s="133"/>
      <c r="D387" s="129">
        <v>1560</v>
      </c>
      <c r="E387" s="242"/>
      <c r="F387" s="30">
        <f t="shared" si="36"/>
        <v>1560</v>
      </c>
      <c r="G387" s="130" t="s">
        <v>495</v>
      </c>
      <c r="H387" s="130" t="s">
        <v>489</v>
      </c>
      <c r="I387" s="131"/>
      <c r="J387" s="122"/>
    </row>
    <row r="388" spans="1:10" s="123" customFormat="1" x14ac:dyDescent="0.3">
      <c r="A388" s="119">
        <v>404</v>
      </c>
      <c r="B388" s="120" t="s">
        <v>622</v>
      </c>
      <c r="C388" s="133"/>
      <c r="D388" s="129">
        <v>2000</v>
      </c>
      <c r="E388" s="242"/>
      <c r="F388" s="30">
        <f t="shared" si="36"/>
        <v>2000</v>
      </c>
      <c r="G388" s="130" t="s">
        <v>495</v>
      </c>
      <c r="H388" s="130" t="s">
        <v>489</v>
      </c>
      <c r="I388" s="131"/>
      <c r="J388" s="122"/>
    </row>
    <row r="389" spans="1:10" x14ac:dyDescent="0.3">
      <c r="A389" s="8">
        <v>405</v>
      </c>
      <c r="B389" s="11" t="s">
        <v>531</v>
      </c>
      <c r="C389" s="30">
        <v>18720</v>
      </c>
      <c r="D389" s="30">
        <v>24960</v>
      </c>
      <c r="E389" s="241"/>
      <c r="F389" s="30">
        <f t="shared" si="36"/>
        <v>24960</v>
      </c>
      <c r="G389" s="29" t="s">
        <v>488</v>
      </c>
      <c r="H389" s="29" t="s">
        <v>505</v>
      </c>
      <c r="I389" s="110">
        <v>12</v>
      </c>
    </row>
    <row r="390" spans="1:10" ht="15.6" x14ac:dyDescent="0.3">
      <c r="A390" s="8">
        <v>406</v>
      </c>
      <c r="B390" s="11" t="s">
        <v>531</v>
      </c>
      <c r="C390" s="30">
        <v>18720</v>
      </c>
      <c r="D390" s="30">
        <v>24960</v>
      </c>
      <c r="E390" s="241"/>
      <c r="F390" s="30">
        <f t="shared" si="36"/>
        <v>24960</v>
      </c>
      <c r="G390" s="29" t="s">
        <v>604</v>
      </c>
      <c r="H390" s="29" t="s">
        <v>505</v>
      </c>
      <c r="I390" s="110">
        <v>12</v>
      </c>
      <c r="J390" s="83"/>
    </row>
    <row r="391" spans="1:10" x14ac:dyDescent="0.3">
      <c r="A391" s="8">
        <v>407</v>
      </c>
      <c r="B391" s="11" t="s">
        <v>531</v>
      </c>
      <c r="C391" s="30">
        <v>18720</v>
      </c>
      <c r="D391" s="30">
        <v>24960</v>
      </c>
      <c r="E391" s="241"/>
      <c r="F391" s="30">
        <f t="shared" si="36"/>
        <v>24960</v>
      </c>
      <c r="G391" s="29" t="s">
        <v>488</v>
      </c>
      <c r="H391" s="29" t="s">
        <v>505</v>
      </c>
      <c r="I391" s="110">
        <v>12</v>
      </c>
    </row>
    <row r="392" spans="1:10" x14ac:dyDescent="0.3">
      <c r="A392" s="8">
        <v>408</v>
      </c>
      <c r="B392" s="11" t="s">
        <v>531</v>
      </c>
      <c r="C392" s="32"/>
      <c r="D392" s="32"/>
      <c r="E392" s="241"/>
      <c r="F392" s="30">
        <f t="shared" si="36"/>
        <v>0</v>
      </c>
      <c r="G392" s="29" t="s">
        <v>604</v>
      </c>
      <c r="H392" s="29" t="s">
        <v>505</v>
      </c>
      <c r="I392" s="110">
        <v>0</v>
      </c>
    </row>
    <row r="393" spans="1:10" x14ac:dyDescent="0.3">
      <c r="A393" s="8">
        <v>409</v>
      </c>
      <c r="B393" s="34" t="s">
        <v>623</v>
      </c>
      <c r="C393" s="30"/>
      <c r="D393" s="30"/>
      <c r="E393" s="241"/>
      <c r="F393" s="30">
        <f t="shared" si="36"/>
        <v>0</v>
      </c>
      <c r="G393" s="29" t="s">
        <v>488</v>
      </c>
      <c r="H393" s="29" t="s">
        <v>505</v>
      </c>
      <c r="I393" s="110">
        <v>0</v>
      </c>
    </row>
    <row r="394" spans="1:10" x14ac:dyDescent="0.3">
      <c r="A394" s="8">
        <v>410</v>
      </c>
      <c r="B394" s="34" t="s">
        <v>531</v>
      </c>
      <c r="C394" s="30">
        <v>18720</v>
      </c>
      <c r="D394" s="30">
        <v>24960</v>
      </c>
      <c r="E394" s="241"/>
      <c r="F394" s="30">
        <f t="shared" si="36"/>
        <v>24960</v>
      </c>
      <c r="G394" s="29" t="s">
        <v>488</v>
      </c>
      <c r="H394" s="29" t="s">
        <v>505</v>
      </c>
      <c r="I394" s="110">
        <v>12</v>
      </c>
    </row>
    <row r="395" spans="1:10" x14ac:dyDescent="0.3">
      <c r="A395" s="8">
        <v>411</v>
      </c>
      <c r="B395" s="34" t="s">
        <v>624</v>
      </c>
      <c r="C395" s="30"/>
      <c r="D395" s="30">
        <v>2610</v>
      </c>
      <c r="E395" s="241"/>
      <c r="F395" s="30">
        <f t="shared" si="36"/>
        <v>2610</v>
      </c>
      <c r="G395" s="29" t="s">
        <v>495</v>
      </c>
      <c r="H395" s="29" t="s">
        <v>489</v>
      </c>
      <c r="I395" s="110"/>
    </row>
    <row r="396" spans="1:10" x14ac:dyDescent="0.3">
      <c r="A396" s="8">
        <v>412</v>
      </c>
      <c r="B396" s="34" t="s">
        <v>624</v>
      </c>
      <c r="C396" s="30"/>
      <c r="D396" s="30">
        <v>2610</v>
      </c>
      <c r="E396" s="241"/>
      <c r="F396" s="30">
        <f t="shared" si="36"/>
        <v>2610</v>
      </c>
      <c r="G396" s="29" t="s">
        <v>495</v>
      </c>
      <c r="H396" s="29" t="s">
        <v>489</v>
      </c>
      <c r="I396" s="110"/>
    </row>
    <row r="397" spans="1:10" x14ac:dyDescent="0.3">
      <c r="A397" s="8">
        <v>413</v>
      </c>
      <c r="B397" s="34" t="s">
        <v>624</v>
      </c>
      <c r="C397" s="30"/>
      <c r="D397" s="30">
        <v>2610</v>
      </c>
      <c r="E397" s="241"/>
      <c r="F397" s="30">
        <f t="shared" si="36"/>
        <v>2610</v>
      </c>
      <c r="G397" s="29" t="s">
        <v>495</v>
      </c>
      <c r="H397" s="29" t="s">
        <v>489</v>
      </c>
      <c r="I397" s="110"/>
    </row>
    <row r="398" spans="1:10" x14ac:dyDescent="0.3">
      <c r="A398" s="8">
        <v>414</v>
      </c>
      <c r="B398" s="34" t="s">
        <v>624</v>
      </c>
      <c r="C398" s="30"/>
      <c r="D398" s="30">
        <v>2610</v>
      </c>
      <c r="E398" s="241"/>
      <c r="F398" s="30">
        <f t="shared" si="36"/>
        <v>2610</v>
      </c>
      <c r="G398" s="29" t="s">
        <v>495</v>
      </c>
      <c r="H398" s="29" t="s">
        <v>489</v>
      </c>
      <c r="I398" s="110"/>
    </row>
    <row r="399" spans="1:10" x14ac:dyDescent="0.3">
      <c r="A399" s="8">
        <v>415</v>
      </c>
      <c r="B399" s="34" t="s">
        <v>625</v>
      </c>
      <c r="C399" s="30">
        <v>20800</v>
      </c>
      <c r="D399" s="30">
        <v>26000</v>
      </c>
      <c r="E399" s="241"/>
      <c r="F399" s="30">
        <f t="shared" si="36"/>
        <v>26000</v>
      </c>
      <c r="G399" s="29" t="s">
        <v>604</v>
      </c>
      <c r="H399" s="29" t="s">
        <v>505</v>
      </c>
      <c r="I399" s="110">
        <v>12</v>
      </c>
    </row>
    <row r="400" spans="1:10" x14ac:dyDescent="0.3">
      <c r="A400" s="8">
        <v>416</v>
      </c>
      <c r="B400" s="34" t="s">
        <v>626</v>
      </c>
      <c r="C400" s="30"/>
      <c r="D400" s="30"/>
      <c r="E400" s="241"/>
      <c r="F400" s="30">
        <f t="shared" si="36"/>
        <v>0</v>
      </c>
      <c r="G400" s="29" t="s">
        <v>495</v>
      </c>
      <c r="H400" s="29" t="s">
        <v>489</v>
      </c>
      <c r="I400" s="110"/>
    </row>
    <row r="401" spans="1:10" x14ac:dyDescent="0.3">
      <c r="A401" s="8">
        <v>417</v>
      </c>
      <c r="B401" s="34" t="s">
        <v>626</v>
      </c>
      <c r="C401" s="30"/>
      <c r="D401" s="30"/>
      <c r="E401" s="241"/>
      <c r="F401" s="30">
        <f t="shared" si="36"/>
        <v>0</v>
      </c>
      <c r="G401" s="29" t="s">
        <v>495</v>
      </c>
      <c r="H401" s="29" t="s">
        <v>489</v>
      </c>
      <c r="I401" s="110"/>
    </row>
    <row r="402" spans="1:10" x14ac:dyDescent="0.3">
      <c r="A402" s="8">
        <v>418</v>
      </c>
      <c r="B402" s="34" t="s">
        <v>626</v>
      </c>
      <c r="C402" s="30"/>
      <c r="D402" s="30"/>
      <c r="E402" s="241"/>
      <c r="F402" s="30">
        <f t="shared" si="36"/>
        <v>0</v>
      </c>
      <c r="G402" s="29" t="s">
        <v>495</v>
      </c>
      <c r="H402" s="29" t="s">
        <v>489</v>
      </c>
      <c r="I402" s="110"/>
    </row>
    <row r="403" spans="1:10" x14ac:dyDescent="0.3">
      <c r="A403" s="8">
        <v>419</v>
      </c>
      <c r="B403" s="34" t="s">
        <v>626</v>
      </c>
      <c r="C403" s="30"/>
      <c r="D403" s="30"/>
      <c r="E403" s="241"/>
      <c r="F403" s="30">
        <f t="shared" si="36"/>
        <v>0</v>
      </c>
      <c r="G403" s="29" t="s">
        <v>495</v>
      </c>
      <c r="H403" s="29" t="s">
        <v>489</v>
      </c>
      <c r="I403" s="110"/>
    </row>
    <row r="404" spans="1:10" x14ac:dyDescent="0.3">
      <c r="A404" s="8">
        <v>420</v>
      </c>
      <c r="B404" s="34" t="s">
        <v>626</v>
      </c>
      <c r="C404" s="30"/>
      <c r="D404" s="30"/>
      <c r="E404" s="241"/>
      <c r="F404" s="30">
        <f t="shared" si="36"/>
        <v>0</v>
      </c>
      <c r="G404" s="29" t="s">
        <v>495</v>
      </c>
      <c r="H404" s="29" t="s">
        <v>489</v>
      </c>
      <c r="I404" s="110"/>
    </row>
    <row r="405" spans="1:10" x14ac:dyDescent="0.3">
      <c r="A405" s="8">
        <v>421</v>
      </c>
      <c r="B405" s="34" t="s">
        <v>626</v>
      </c>
      <c r="C405" s="30"/>
      <c r="D405" s="30"/>
      <c r="E405" s="241"/>
      <c r="F405" s="30">
        <f t="shared" si="36"/>
        <v>0</v>
      </c>
      <c r="G405" s="29" t="s">
        <v>495</v>
      </c>
      <c r="H405" s="29" t="s">
        <v>489</v>
      </c>
      <c r="I405" s="110"/>
    </row>
    <row r="406" spans="1:10" x14ac:dyDescent="0.3">
      <c r="A406" s="8">
        <v>422</v>
      </c>
      <c r="B406" s="34" t="s">
        <v>626</v>
      </c>
      <c r="C406" s="30"/>
      <c r="D406" s="30"/>
      <c r="E406" s="241"/>
      <c r="F406" s="30">
        <f t="shared" si="36"/>
        <v>0</v>
      </c>
      <c r="G406" s="29" t="s">
        <v>495</v>
      </c>
      <c r="H406" s="29" t="s">
        <v>489</v>
      </c>
      <c r="I406" s="110"/>
    </row>
    <row r="407" spans="1:10" x14ac:dyDescent="0.3">
      <c r="A407" s="8">
        <v>423</v>
      </c>
      <c r="B407" s="34" t="s">
        <v>626</v>
      </c>
      <c r="C407" s="30"/>
      <c r="D407" s="30"/>
      <c r="E407" s="241"/>
      <c r="F407" s="30">
        <f t="shared" si="36"/>
        <v>0</v>
      </c>
      <c r="G407" s="29" t="s">
        <v>495</v>
      </c>
      <c r="H407" s="29" t="s">
        <v>489</v>
      </c>
      <c r="I407" s="110"/>
    </row>
    <row r="408" spans="1:10" x14ac:dyDescent="0.3">
      <c r="A408" s="8">
        <v>424</v>
      </c>
      <c r="B408" s="34" t="s">
        <v>627</v>
      </c>
      <c r="C408" s="30"/>
      <c r="D408" s="30"/>
      <c r="E408" s="241"/>
      <c r="F408" s="30">
        <f t="shared" si="36"/>
        <v>0</v>
      </c>
      <c r="G408" s="29" t="s">
        <v>495</v>
      </c>
      <c r="H408" s="29" t="s">
        <v>489</v>
      </c>
      <c r="I408" s="110"/>
    </row>
    <row r="409" spans="1:10" x14ac:dyDescent="0.3">
      <c r="A409" s="8">
        <v>425</v>
      </c>
      <c r="B409" s="34" t="s">
        <v>627</v>
      </c>
      <c r="C409" s="32"/>
      <c r="D409" s="32"/>
      <c r="E409" s="243"/>
      <c r="F409" s="30">
        <f t="shared" si="36"/>
        <v>0</v>
      </c>
      <c r="G409" s="29" t="s">
        <v>495</v>
      </c>
      <c r="H409" s="29" t="s">
        <v>505</v>
      </c>
      <c r="I409" s="110"/>
    </row>
    <row r="410" spans="1:10" x14ac:dyDescent="0.3">
      <c r="A410" s="8">
        <v>426</v>
      </c>
      <c r="B410" s="34" t="s">
        <v>628</v>
      </c>
      <c r="C410" s="32"/>
      <c r="D410" s="32"/>
      <c r="E410" s="243"/>
      <c r="F410" s="30">
        <f t="shared" si="36"/>
        <v>0</v>
      </c>
      <c r="G410" s="29" t="s">
        <v>495</v>
      </c>
      <c r="H410" s="29" t="s">
        <v>505</v>
      </c>
      <c r="I410" s="110"/>
    </row>
    <row r="411" spans="1:10" x14ac:dyDescent="0.3">
      <c r="A411" s="8">
        <v>427</v>
      </c>
      <c r="B411" s="68" t="s">
        <v>627</v>
      </c>
      <c r="C411" s="32"/>
      <c r="D411" s="32"/>
      <c r="E411" s="243"/>
      <c r="F411" s="30">
        <f t="shared" si="36"/>
        <v>0</v>
      </c>
      <c r="G411" s="29" t="s">
        <v>495</v>
      </c>
      <c r="H411" s="29" t="s">
        <v>505</v>
      </c>
      <c r="I411" s="110"/>
    </row>
    <row r="412" spans="1:10" ht="15.6" x14ac:dyDescent="0.3">
      <c r="A412" s="8">
        <v>428</v>
      </c>
      <c r="B412" s="34" t="s">
        <v>627</v>
      </c>
      <c r="C412" s="32"/>
      <c r="D412" s="32"/>
      <c r="E412" s="243"/>
      <c r="F412" s="30">
        <f t="shared" si="36"/>
        <v>0</v>
      </c>
      <c r="G412" s="29" t="s">
        <v>495</v>
      </c>
      <c r="H412" s="29" t="s">
        <v>505</v>
      </c>
      <c r="I412" s="110"/>
      <c r="J412" s="83"/>
    </row>
    <row r="413" spans="1:10" x14ac:dyDescent="0.3">
      <c r="A413" s="8">
        <v>429</v>
      </c>
      <c r="B413" s="34" t="s">
        <v>627</v>
      </c>
      <c r="C413" s="32"/>
      <c r="D413" s="32"/>
      <c r="E413" s="243"/>
      <c r="F413" s="30">
        <f t="shared" si="36"/>
        <v>0</v>
      </c>
      <c r="G413" s="29" t="s">
        <v>495</v>
      </c>
      <c r="H413" s="29" t="s">
        <v>505</v>
      </c>
      <c r="I413" s="110"/>
    </row>
    <row r="414" spans="1:10" x14ac:dyDescent="0.3">
      <c r="A414" s="8">
        <v>430</v>
      </c>
      <c r="B414" s="11" t="s">
        <v>629</v>
      </c>
      <c r="C414" s="32"/>
      <c r="D414" s="32"/>
      <c r="E414" s="243"/>
      <c r="F414" s="30">
        <f t="shared" si="36"/>
        <v>0</v>
      </c>
      <c r="G414" s="29" t="s">
        <v>495</v>
      </c>
      <c r="H414" s="29" t="s">
        <v>505</v>
      </c>
      <c r="I414" s="110"/>
    </row>
    <row r="415" spans="1:10" x14ac:dyDescent="0.3">
      <c r="A415" s="8">
        <v>431</v>
      </c>
      <c r="B415" s="11" t="s">
        <v>627</v>
      </c>
      <c r="C415" s="32"/>
      <c r="D415" s="32"/>
      <c r="E415" s="243"/>
      <c r="F415" s="30">
        <f t="shared" si="36"/>
        <v>0</v>
      </c>
      <c r="G415" s="29" t="s">
        <v>495</v>
      </c>
      <c r="H415" s="29" t="s">
        <v>505</v>
      </c>
      <c r="I415" s="110"/>
    </row>
    <row r="416" spans="1:10" s="123" customFormat="1" x14ac:dyDescent="0.3">
      <c r="A416" s="119">
        <v>432</v>
      </c>
      <c r="B416" s="120" t="s">
        <v>630</v>
      </c>
      <c r="C416" s="133"/>
      <c r="D416" s="129">
        <v>12000</v>
      </c>
      <c r="E416" s="242"/>
      <c r="F416" s="30">
        <f t="shared" si="36"/>
        <v>12000</v>
      </c>
      <c r="G416" s="130" t="s">
        <v>586</v>
      </c>
      <c r="H416" s="130" t="s">
        <v>489</v>
      </c>
      <c r="I416" s="131"/>
      <c r="J416" s="122"/>
    </row>
    <row r="417" spans="1:11" x14ac:dyDescent="0.3">
      <c r="A417" s="8">
        <v>433</v>
      </c>
      <c r="B417" s="11" t="s">
        <v>741</v>
      </c>
      <c r="C417" s="30">
        <v>35160</v>
      </c>
      <c r="D417" s="30">
        <v>36918</v>
      </c>
      <c r="E417" s="241"/>
      <c r="F417" s="30">
        <f t="shared" si="36"/>
        <v>36918</v>
      </c>
      <c r="G417" s="29" t="s">
        <v>488</v>
      </c>
      <c r="H417" s="29" t="s">
        <v>505</v>
      </c>
      <c r="I417" s="110"/>
    </row>
    <row r="418" spans="1:11" x14ac:dyDescent="0.3">
      <c r="A418" s="8">
        <v>434</v>
      </c>
      <c r="B418" s="11" t="s">
        <v>631</v>
      </c>
      <c r="C418" s="30">
        <v>30160</v>
      </c>
      <c r="D418" s="30">
        <v>31668</v>
      </c>
      <c r="E418" s="241"/>
      <c r="F418" s="30">
        <f t="shared" si="36"/>
        <v>31668</v>
      </c>
      <c r="G418" s="29" t="s">
        <v>488</v>
      </c>
      <c r="H418" s="29" t="s">
        <v>489</v>
      </c>
      <c r="I418" s="110"/>
    </row>
    <row r="419" spans="1:11" x14ac:dyDescent="0.3">
      <c r="A419" s="8">
        <v>435</v>
      </c>
      <c r="B419" s="11" t="s">
        <v>632</v>
      </c>
      <c r="C419" s="30">
        <v>35160</v>
      </c>
      <c r="D419" s="30">
        <v>36918</v>
      </c>
      <c r="E419" s="241"/>
      <c r="F419" s="30">
        <f t="shared" si="36"/>
        <v>36918</v>
      </c>
      <c r="G419" s="29" t="s">
        <v>604</v>
      </c>
      <c r="H419" s="29" t="s">
        <v>489</v>
      </c>
      <c r="I419" s="110"/>
    </row>
    <row r="420" spans="1:11" x14ac:dyDescent="0.3">
      <c r="A420" s="8">
        <v>436</v>
      </c>
      <c r="B420" s="11" t="s">
        <v>633</v>
      </c>
      <c r="C420" s="30">
        <v>5000</v>
      </c>
      <c r="D420" s="30">
        <v>5000</v>
      </c>
      <c r="E420" s="241"/>
      <c r="F420" s="30">
        <f t="shared" si="36"/>
        <v>5000</v>
      </c>
      <c r="G420" s="29" t="s">
        <v>495</v>
      </c>
      <c r="H420" s="29" t="s">
        <v>489</v>
      </c>
      <c r="I420" s="110"/>
    </row>
    <row r="421" spans="1:11" x14ac:dyDescent="0.3">
      <c r="A421" s="8">
        <v>437</v>
      </c>
      <c r="B421" s="11" t="s">
        <v>634</v>
      </c>
      <c r="C421" s="32"/>
      <c r="D421" s="32"/>
      <c r="E421" s="243"/>
      <c r="F421" s="30">
        <f t="shared" si="36"/>
        <v>0</v>
      </c>
      <c r="G421" s="29" t="s">
        <v>495</v>
      </c>
      <c r="H421" s="29" t="s">
        <v>505</v>
      </c>
      <c r="I421" s="110"/>
    </row>
    <row r="422" spans="1:11" x14ac:dyDescent="0.3">
      <c r="A422" s="8">
        <v>438</v>
      </c>
      <c r="B422" s="11" t="s">
        <v>686</v>
      </c>
      <c r="C422" s="30">
        <v>18720</v>
      </c>
      <c r="D422" s="30">
        <v>24960</v>
      </c>
      <c r="E422" s="241"/>
      <c r="F422" s="30">
        <f t="shared" si="36"/>
        <v>24960</v>
      </c>
      <c r="G422" s="29" t="s">
        <v>488</v>
      </c>
      <c r="H422" s="29" t="s">
        <v>505</v>
      </c>
      <c r="I422" s="110">
        <v>12</v>
      </c>
    </row>
    <row r="423" spans="1:11" x14ac:dyDescent="0.3">
      <c r="A423" s="8">
        <v>439</v>
      </c>
      <c r="B423" s="33" t="s">
        <v>492</v>
      </c>
      <c r="C423" s="32"/>
      <c r="D423" s="32"/>
      <c r="E423" s="243"/>
      <c r="F423" s="30">
        <f t="shared" si="36"/>
        <v>0</v>
      </c>
      <c r="G423" s="31"/>
      <c r="H423" s="31"/>
      <c r="I423" s="110"/>
    </row>
    <row r="424" spans="1:11" x14ac:dyDescent="0.3">
      <c r="A424" s="8">
        <v>440</v>
      </c>
      <c r="B424" s="38" t="s">
        <v>162</v>
      </c>
      <c r="C424" s="81">
        <f>SUM(C377:C423)</f>
        <v>351380.2</v>
      </c>
      <c r="D424" s="81">
        <f>SUM(D377:D423)</f>
        <v>432669.20999999996</v>
      </c>
      <c r="E424" s="81">
        <f>SUM(E377:E423)</f>
        <v>0</v>
      </c>
      <c r="F424" s="81">
        <f>SUM(F377:F423)</f>
        <v>432669.20999999996</v>
      </c>
      <c r="G424" s="24"/>
      <c r="H424" s="24"/>
      <c r="I424" s="36"/>
    </row>
    <row r="425" spans="1:11" x14ac:dyDescent="0.3">
      <c r="A425" s="8">
        <v>442</v>
      </c>
      <c r="B425" s="5"/>
      <c r="C425" s="9"/>
      <c r="D425" s="9"/>
      <c r="E425" s="9"/>
      <c r="F425" s="9"/>
      <c r="G425" s="24"/>
      <c r="H425" s="24"/>
      <c r="I425" s="36"/>
      <c r="J425" s="122"/>
    </row>
    <row r="426" spans="1:11" ht="15.6" x14ac:dyDescent="0.3">
      <c r="A426" s="8">
        <v>443</v>
      </c>
      <c r="B426" s="28" t="s">
        <v>640</v>
      </c>
      <c r="C426" s="25"/>
      <c r="D426" s="25"/>
      <c r="E426" s="25"/>
      <c r="F426" s="25"/>
    </row>
    <row r="427" spans="1:11" s="123" customFormat="1" x14ac:dyDescent="0.3">
      <c r="A427" s="119">
        <v>444</v>
      </c>
      <c r="B427" s="120" t="s">
        <v>742</v>
      </c>
      <c r="C427" s="133">
        <v>18720</v>
      </c>
      <c r="D427" s="129">
        <v>36857.620000000003</v>
      </c>
      <c r="E427" s="129">
        <f t="shared" ref="E427:E431" si="37">2080*I427</f>
        <v>27040</v>
      </c>
      <c r="F427" s="30">
        <f t="shared" ref="F427:F433" si="38">D427-E427</f>
        <v>9817.6200000000026</v>
      </c>
      <c r="G427" s="130" t="s">
        <v>488</v>
      </c>
      <c r="H427" s="130" t="s">
        <v>505</v>
      </c>
      <c r="I427" s="131">
        <v>13</v>
      </c>
      <c r="J427" s="122"/>
      <c r="K427" s="123" t="s">
        <v>784</v>
      </c>
    </row>
    <row r="428" spans="1:11" x14ac:dyDescent="0.3">
      <c r="A428" s="8">
        <v>445</v>
      </c>
      <c r="B428" s="11" t="s">
        <v>641</v>
      </c>
      <c r="C428" s="30"/>
      <c r="D428" s="30">
        <v>33280</v>
      </c>
      <c r="E428" s="30">
        <f t="shared" si="37"/>
        <v>33280</v>
      </c>
      <c r="F428" s="30">
        <f t="shared" si="38"/>
        <v>0</v>
      </c>
      <c r="G428" s="29" t="s">
        <v>488</v>
      </c>
      <c r="H428" s="29" t="s">
        <v>505</v>
      </c>
      <c r="I428" s="110">
        <v>16</v>
      </c>
    </row>
    <row r="429" spans="1:11" x14ac:dyDescent="0.3">
      <c r="A429" s="8">
        <v>446</v>
      </c>
      <c r="B429" s="11" t="s">
        <v>641</v>
      </c>
      <c r="C429" s="30">
        <v>20280</v>
      </c>
      <c r="D429" s="30">
        <v>33280</v>
      </c>
      <c r="E429" s="30">
        <f t="shared" si="37"/>
        <v>33280</v>
      </c>
      <c r="F429" s="30">
        <f t="shared" si="38"/>
        <v>0</v>
      </c>
      <c r="G429" s="29" t="s">
        <v>488</v>
      </c>
      <c r="H429" s="29" t="s">
        <v>505</v>
      </c>
      <c r="I429" s="110">
        <v>16</v>
      </c>
    </row>
    <row r="430" spans="1:11" x14ac:dyDescent="0.3">
      <c r="A430" s="8">
        <v>447</v>
      </c>
      <c r="B430" s="11" t="s">
        <v>642</v>
      </c>
      <c r="C430" s="30">
        <v>20280</v>
      </c>
      <c r="D430" s="30">
        <v>33280</v>
      </c>
      <c r="E430" s="30">
        <f t="shared" si="37"/>
        <v>33280</v>
      </c>
      <c r="F430" s="30">
        <f t="shared" si="38"/>
        <v>0</v>
      </c>
      <c r="G430" s="29" t="s">
        <v>488</v>
      </c>
      <c r="H430" s="29" t="s">
        <v>505</v>
      </c>
      <c r="I430" s="110">
        <v>16</v>
      </c>
    </row>
    <row r="431" spans="1:11" x14ac:dyDescent="0.3">
      <c r="A431" s="8">
        <v>448</v>
      </c>
      <c r="B431" s="11" t="s">
        <v>743</v>
      </c>
      <c r="C431" s="30">
        <v>24960</v>
      </c>
      <c r="D431" s="30">
        <v>37440</v>
      </c>
      <c r="E431" s="30">
        <f t="shared" si="37"/>
        <v>29120</v>
      </c>
      <c r="F431" s="30">
        <f t="shared" si="38"/>
        <v>8320</v>
      </c>
      <c r="G431" s="29" t="s">
        <v>488</v>
      </c>
      <c r="H431" s="29" t="s">
        <v>505</v>
      </c>
      <c r="I431" s="110">
        <v>14</v>
      </c>
    </row>
    <row r="432" spans="1:11" x14ac:dyDescent="0.3">
      <c r="A432" s="8">
        <v>449</v>
      </c>
      <c r="B432" s="11" t="s">
        <v>643</v>
      </c>
      <c r="C432" s="30">
        <v>45000</v>
      </c>
      <c r="D432" s="30">
        <v>37440</v>
      </c>
      <c r="E432" s="30">
        <v>37440</v>
      </c>
      <c r="F432" s="30">
        <f t="shared" si="38"/>
        <v>0</v>
      </c>
      <c r="G432" s="29" t="s">
        <v>488</v>
      </c>
      <c r="H432" s="29" t="s">
        <v>489</v>
      </c>
      <c r="I432" s="110"/>
    </row>
    <row r="433" spans="1:10" x14ac:dyDescent="0.3">
      <c r="A433" s="8">
        <v>450</v>
      </c>
      <c r="B433" s="11" t="s">
        <v>641</v>
      </c>
      <c r="C433" s="30"/>
      <c r="D433" s="30">
        <v>33280</v>
      </c>
      <c r="E433" s="30">
        <f>2080*I433</f>
        <v>33280</v>
      </c>
      <c r="F433" s="30">
        <f t="shared" si="38"/>
        <v>0</v>
      </c>
      <c r="G433" s="29" t="s">
        <v>604</v>
      </c>
      <c r="H433" s="29" t="s">
        <v>505</v>
      </c>
      <c r="I433" s="110">
        <v>16</v>
      </c>
    </row>
    <row r="434" spans="1:10" x14ac:dyDescent="0.3">
      <c r="A434" s="8">
        <v>451</v>
      </c>
      <c r="B434" s="11" t="s">
        <v>492</v>
      </c>
      <c r="C434" s="32"/>
      <c r="D434" s="32"/>
      <c r="E434" s="32"/>
      <c r="F434" s="30">
        <f>D434-E434</f>
        <v>0</v>
      </c>
      <c r="G434" s="29"/>
      <c r="H434" s="31"/>
      <c r="I434" s="110"/>
    </row>
    <row r="435" spans="1:10" x14ac:dyDescent="0.3">
      <c r="A435" s="8">
        <v>452</v>
      </c>
      <c r="B435" s="38" t="s">
        <v>162</v>
      </c>
      <c r="C435" s="81">
        <f>SUM(C427:C434)</f>
        <v>129240</v>
      </c>
      <c r="D435" s="81">
        <f>SUM(D427:D434)</f>
        <v>244857.62</v>
      </c>
      <c r="E435" s="81">
        <f>SUM(E427:E434)</f>
        <v>226720</v>
      </c>
      <c r="F435" s="81">
        <f>SUM(F427:F434)</f>
        <v>18137.620000000003</v>
      </c>
      <c r="G435" s="24"/>
      <c r="H435" s="24"/>
      <c r="I435" s="36"/>
    </row>
    <row r="436" spans="1:10" ht="15.6" x14ac:dyDescent="0.3">
      <c r="A436" s="8">
        <v>454</v>
      </c>
      <c r="B436" s="5"/>
      <c r="C436" s="9"/>
      <c r="D436" s="9"/>
      <c r="E436" s="9"/>
      <c r="F436" s="9"/>
      <c r="G436" s="24"/>
      <c r="H436" s="24"/>
      <c r="I436" s="36"/>
      <c r="J436" s="83"/>
    </row>
    <row r="437" spans="1:10" ht="15.6" x14ac:dyDescent="0.3">
      <c r="A437" s="8">
        <v>455</v>
      </c>
      <c r="B437" s="28" t="s">
        <v>383</v>
      </c>
      <c r="C437" s="25"/>
      <c r="D437" s="25"/>
      <c r="E437" s="25"/>
      <c r="F437" s="25"/>
    </row>
    <row r="438" spans="1:10" x14ac:dyDescent="0.3">
      <c r="A438" s="8">
        <v>456</v>
      </c>
      <c r="B438" s="11" t="s">
        <v>507</v>
      </c>
      <c r="C438" s="30">
        <v>0</v>
      </c>
      <c r="D438" s="30">
        <v>0</v>
      </c>
      <c r="E438" s="30"/>
      <c r="F438" s="30">
        <f t="shared" ref="F438:F447" si="39">D438-E438</f>
        <v>0</v>
      </c>
      <c r="G438" s="29" t="s">
        <v>604</v>
      </c>
      <c r="H438" s="29" t="s">
        <v>489</v>
      </c>
      <c r="I438" s="110"/>
    </row>
    <row r="439" spans="1:10" x14ac:dyDescent="0.3">
      <c r="A439" s="8">
        <v>457</v>
      </c>
      <c r="B439" s="11" t="s">
        <v>644</v>
      </c>
      <c r="C439" s="30"/>
      <c r="D439" s="30"/>
      <c r="E439" s="30"/>
      <c r="F439" s="30">
        <f t="shared" si="39"/>
        <v>0</v>
      </c>
      <c r="G439" s="29" t="s">
        <v>604</v>
      </c>
      <c r="H439" s="29" t="s">
        <v>505</v>
      </c>
      <c r="I439" s="110"/>
    </row>
    <row r="440" spans="1:10" x14ac:dyDescent="0.3">
      <c r="A440" s="8">
        <v>458</v>
      </c>
      <c r="B440" s="11" t="s">
        <v>644</v>
      </c>
      <c r="C440" s="30"/>
      <c r="D440" s="30"/>
      <c r="E440" s="30"/>
      <c r="F440" s="30">
        <f t="shared" si="39"/>
        <v>0</v>
      </c>
      <c r="G440" s="29" t="s">
        <v>604</v>
      </c>
      <c r="H440" s="29" t="s">
        <v>505</v>
      </c>
      <c r="I440" s="110"/>
    </row>
    <row r="441" spans="1:10" x14ac:dyDescent="0.3">
      <c r="A441" s="8">
        <v>459</v>
      </c>
      <c r="B441" s="11" t="s">
        <v>644</v>
      </c>
      <c r="C441" s="30"/>
      <c r="D441" s="30"/>
      <c r="E441" s="30"/>
      <c r="F441" s="30">
        <f t="shared" si="39"/>
        <v>0</v>
      </c>
      <c r="G441" s="29" t="s">
        <v>604</v>
      </c>
      <c r="H441" s="29" t="s">
        <v>505</v>
      </c>
      <c r="I441" s="110"/>
    </row>
    <row r="442" spans="1:10" x14ac:dyDescent="0.3">
      <c r="A442" s="8">
        <v>460</v>
      </c>
      <c r="B442" s="11" t="s">
        <v>644</v>
      </c>
      <c r="C442" s="30"/>
      <c r="D442" s="30"/>
      <c r="E442" s="30"/>
      <c r="F442" s="30">
        <f t="shared" si="39"/>
        <v>0</v>
      </c>
      <c r="G442" s="29" t="s">
        <v>604</v>
      </c>
      <c r="H442" s="29" t="s">
        <v>505</v>
      </c>
      <c r="I442" s="110"/>
    </row>
    <row r="443" spans="1:10" x14ac:dyDescent="0.3">
      <c r="A443" s="8">
        <v>461</v>
      </c>
      <c r="B443" s="11" t="s">
        <v>644</v>
      </c>
      <c r="C443" s="30"/>
      <c r="D443" s="30"/>
      <c r="E443" s="30"/>
      <c r="F443" s="30">
        <f t="shared" si="39"/>
        <v>0</v>
      </c>
      <c r="G443" s="29" t="s">
        <v>604</v>
      </c>
      <c r="H443" s="29" t="s">
        <v>505</v>
      </c>
      <c r="I443" s="110"/>
    </row>
    <row r="444" spans="1:10" x14ac:dyDescent="0.3">
      <c r="A444" s="8">
        <v>462</v>
      </c>
      <c r="B444" s="11" t="s">
        <v>644</v>
      </c>
      <c r="C444" s="30"/>
      <c r="D444" s="30"/>
      <c r="E444" s="30"/>
      <c r="F444" s="30">
        <f t="shared" si="39"/>
        <v>0</v>
      </c>
      <c r="G444" s="29" t="s">
        <v>604</v>
      </c>
      <c r="H444" s="29" t="s">
        <v>505</v>
      </c>
      <c r="I444" s="110"/>
    </row>
    <row r="445" spans="1:10" x14ac:dyDescent="0.3">
      <c r="A445" s="8">
        <v>463</v>
      </c>
      <c r="B445" s="11" t="s">
        <v>644</v>
      </c>
      <c r="C445" s="30"/>
      <c r="D445" s="30"/>
      <c r="E445" s="30"/>
      <c r="F445" s="30">
        <f t="shared" si="39"/>
        <v>0</v>
      </c>
      <c r="G445" s="29" t="s">
        <v>604</v>
      </c>
      <c r="H445" s="29" t="s">
        <v>505</v>
      </c>
      <c r="I445" s="110"/>
    </row>
    <row r="446" spans="1:10" x14ac:dyDescent="0.3">
      <c r="A446" s="8">
        <v>464</v>
      </c>
      <c r="B446" s="11" t="s">
        <v>645</v>
      </c>
      <c r="C446" s="30"/>
      <c r="D446" s="30"/>
      <c r="E446" s="30"/>
      <c r="F446" s="30">
        <f t="shared" si="39"/>
        <v>0</v>
      </c>
      <c r="G446" s="29" t="s">
        <v>604</v>
      </c>
      <c r="H446" s="29" t="s">
        <v>505</v>
      </c>
      <c r="I446" s="110"/>
    </row>
    <row r="447" spans="1:10" x14ac:dyDescent="0.3">
      <c r="A447" s="8">
        <v>465</v>
      </c>
      <c r="B447" s="11" t="s">
        <v>492</v>
      </c>
      <c r="C447" s="32"/>
      <c r="D447" s="32"/>
      <c r="E447" s="32"/>
      <c r="F447" s="30">
        <f t="shared" si="39"/>
        <v>0</v>
      </c>
      <c r="G447" s="31"/>
      <c r="H447" s="31"/>
      <c r="I447" s="110"/>
    </row>
    <row r="448" spans="1:10" x14ac:dyDescent="0.3">
      <c r="A448" s="8">
        <v>466</v>
      </c>
      <c r="B448" s="38" t="s">
        <v>162</v>
      </c>
      <c r="C448" s="81">
        <v>0</v>
      </c>
      <c r="D448" s="81">
        <f>SUM(D438:D447)</f>
        <v>0</v>
      </c>
      <c r="E448" s="81">
        <v>0</v>
      </c>
      <c r="F448" s="81">
        <v>0</v>
      </c>
      <c r="G448" s="24"/>
      <c r="H448" s="24"/>
      <c r="I448" s="36"/>
    </row>
    <row r="449" spans="1:10" x14ac:dyDescent="0.3">
      <c r="A449" s="8">
        <v>467</v>
      </c>
      <c r="B449" s="5"/>
      <c r="C449" s="25"/>
      <c r="D449" s="25"/>
      <c r="E449" s="25"/>
      <c r="F449" s="25"/>
      <c r="G449" s="24"/>
      <c r="H449" s="24"/>
      <c r="I449" s="36"/>
    </row>
    <row r="450" spans="1:10" ht="15.6" x14ac:dyDescent="0.3">
      <c r="A450" s="8">
        <v>468</v>
      </c>
      <c r="B450" s="28" t="s">
        <v>635</v>
      </c>
      <c r="C450" s="25"/>
      <c r="D450" s="25"/>
      <c r="E450" s="25"/>
      <c r="F450" s="25"/>
    </row>
    <row r="451" spans="1:10" x14ac:dyDescent="0.3">
      <c r="A451" s="8">
        <v>469</v>
      </c>
      <c r="B451" s="11" t="s">
        <v>636</v>
      </c>
      <c r="C451" s="30">
        <v>360</v>
      </c>
      <c r="D451" s="30">
        <v>360</v>
      </c>
      <c r="E451" s="30">
        <v>360</v>
      </c>
      <c r="F451" s="30">
        <f t="shared" ref="F451:F455" si="40">D451-E451</f>
        <v>0</v>
      </c>
      <c r="G451" s="31"/>
      <c r="H451" s="29" t="s">
        <v>489</v>
      </c>
      <c r="I451" s="110"/>
    </row>
    <row r="452" spans="1:10" x14ac:dyDescent="0.3">
      <c r="A452" s="8">
        <v>470</v>
      </c>
      <c r="B452" s="35"/>
      <c r="C452" s="30">
        <v>300</v>
      </c>
      <c r="D452" s="30">
        <v>300</v>
      </c>
      <c r="E452" s="30">
        <v>300</v>
      </c>
      <c r="F452" s="30">
        <f t="shared" si="40"/>
        <v>0</v>
      </c>
      <c r="G452" s="31"/>
      <c r="H452" s="29" t="s">
        <v>489</v>
      </c>
      <c r="I452" s="110"/>
    </row>
    <row r="453" spans="1:10" x14ac:dyDescent="0.3">
      <c r="A453" s="8">
        <v>471</v>
      </c>
      <c r="B453" s="35"/>
      <c r="C453" s="30">
        <v>300</v>
      </c>
      <c r="D453" s="30">
        <v>300</v>
      </c>
      <c r="E453" s="30">
        <v>300</v>
      </c>
      <c r="F453" s="30">
        <f t="shared" si="40"/>
        <v>0</v>
      </c>
      <c r="G453" s="31"/>
      <c r="H453" s="29" t="s">
        <v>489</v>
      </c>
      <c r="I453" s="110"/>
    </row>
    <row r="454" spans="1:10" x14ac:dyDescent="0.3">
      <c r="A454" s="8">
        <v>472</v>
      </c>
      <c r="B454" s="35"/>
      <c r="C454" s="30">
        <v>300</v>
      </c>
      <c r="D454" s="30">
        <v>300</v>
      </c>
      <c r="E454" s="30">
        <v>300</v>
      </c>
      <c r="F454" s="30">
        <f t="shared" si="40"/>
        <v>0</v>
      </c>
      <c r="G454" s="31"/>
      <c r="H454" s="29" t="s">
        <v>489</v>
      </c>
      <c r="I454" s="110"/>
    </row>
    <row r="455" spans="1:10" x14ac:dyDescent="0.3">
      <c r="A455" s="8">
        <v>473</v>
      </c>
      <c r="B455" s="35"/>
      <c r="C455" s="30">
        <v>300</v>
      </c>
      <c r="D455" s="30">
        <v>300</v>
      </c>
      <c r="E455" s="30">
        <v>300</v>
      </c>
      <c r="F455" s="30">
        <f t="shared" si="40"/>
        <v>0</v>
      </c>
      <c r="G455" s="31"/>
      <c r="H455" s="29" t="s">
        <v>489</v>
      </c>
      <c r="I455" s="110"/>
    </row>
    <row r="456" spans="1:10" x14ac:dyDescent="0.3">
      <c r="A456" s="8">
        <v>474</v>
      </c>
      <c r="B456" s="38" t="s">
        <v>162</v>
      </c>
      <c r="C456" s="81">
        <f>SUM(C451:C455)</f>
        <v>1560</v>
      </c>
      <c r="D456" s="81">
        <f>SUM(D451:D455)</f>
        <v>1560</v>
      </c>
      <c r="E456" s="81">
        <f>SUM(E451:E455)</f>
        <v>1560</v>
      </c>
      <c r="F456" s="81">
        <f>SUM(F451:F455)</f>
        <v>0</v>
      </c>
      <c r="G456" s="24"/>
      <c r="H456" s="24"/>
      <c r="I456" s="36"/>
    </row>
    <row r="457" spans="1:10" x14ac:dyDescent="0.3">
      <c r="A457" s="8">
        <v>475</v>
      </c>
      <c r="B457" s="38"/>
      <c r="C457" s="9"/>
      <c r="D457" s="9"/>
      <c r="E457" s="9"/>
      <c r="F457" s="9"/>
      <c r="G457" s="24"/>
      <c r="H457" s="24"/>
      <c r="I457" s="36"/>
    </row>
    <row r="458" spans="1:10" ht="15.6" x14ac:dyDescent="0.3">
      <c r="A458" s="8">
        <v>476</v>
      </c>
      <c r="B458" s="28" t="s">
        <v>637</v>
      </c>
      <c r="C458" s="9"/>
      <c r="D458" s="9"/>
      <c r="E458" s="9"/>
      <c r="F458" s="9"/>
      <c r="G458" s="24"/>
      <c r="H458" s="24"/>
      <c r="I458" s="36"/>
    </row>
    <row r="459" spans="1:10" x14ac:dyDescent="0.3">
      <c r="A459" s="8">
        <v>477</v>
      </c>
      <c r="B459" s="11" t="s">
        <v>636</v>
      </c>
      <c r="C459" s="30">
        <v>600</v>
      </c>
      <c r="D459" s="30">
        <v>600</v>
      </c>
      <c r="E459" s="30">
        <v>600</v>
      </c>
      <c r="F459" s="30">
        <f t="shared" ref="F459:F465" si="41">D459-E459</f>
        <v>0</v>
      </c>
      <c r="G459" s="31"/>
      <c r="H459" s="29" t="s">
        <v>489</v>
      </c>
      <c r="I459" s="110"/>
    </row>
    <row r="460" spans="1:10" x14ac:dyDescent="0.3">
      <c r="A460" s="8">
        <v>478</v>
      </c>
      <c r="B460" s="11" t="s">
        <v>574</v>
      </c>
      <c r="C460" s="30">
        <v>360</v>
      </c>
      <c r="D460" s="30">
        <v>360</v>
      </c>
      <c r="E460" s="30">
        <v>360</v>
      </c>
      <c r="F460" s="30">
        <f t="shared" si="41"/>
        <v>0</v>
      </c>
      <c r="G460" s="31"/>
      <c r="H460" s="29" t="s">
        <v>489</v>
      </c>
      <c r="I460" s="110"/>
    </row>
    <row r="461" spans="1:10" x14ac:dyDescent="0.3">
      <c r="A461" s="8">
        <v>479</v>
      </c>
      <c r="C461" s="30">
        <v>360</v>
      </c>
      <c r="D461" s="30">
        <v>360</v>
      </c>
      <c r="E461" s="30">
        <v>360</v>
      </c>
      <c r="F461" s="30">
        <f t="shared" si="41"/>
        <v>0</v>
      </c>
      <c r="G461" s="31"/>
      <c r="H461" s="29" t="s">
        <v>489</v>
      </c>
      <c r="I461" s="110"/>
      <c r="J461" s="122"/>
    </row>
    <row r="462" spans="1:10" x14ac:dyDescent="0.3">
      <c r="A462" s="8">
        <v>480</v>
      </c>
      <c r="B462" s="35"/>
      <c r="C462" s="30">
        <v>360</v>
      </c>
      <c r="D462" s="30">
        <v>360</v>
      </c>
      <c r="E462" s="30">
        <v>360</v>
      </c>
      <c r="F462" s="30">
        <f t="shared" si="41"/>
        <v>0</v>
      </c>
      <c r="G462" s="31"/>
      <c r="H462" s="29" t="s">
        <v>489</v>
      </c>
      <c r="I462" s="110"/>
    </row>
    <row r="463" spans="1:10" x14ac:dyDescent="0.3">
      <c r="A463" s="8">
        <v>481</v>
      </c>
      <c r="B463" s="35"/>
      <c r="C463" s="30">
        <v>360</v>
      </c>
      <c r="D463" s="30">
        <v>360</v>
      </c>
      <c r="E463" s="30">
        <v>360</v>
      </c>
      <c r="F463" s="30">
        <f t="shared" si="41"/>
        <v>0</v>
      </c>
      <c r="G463" s="31"/>
      <c r="H463" s="29" t="s">
        <v>489</v>
      </c>
      <c r="I463" s="110"/>
    </row>
    <row r="464" spans="1:10" x14ac:dyDescent="0.3">
      <c r="A464" s="8">
        <v>482</v>
      </c>
      <c r="B464" s="35"/>
      <c r="C464" s="30">
        <v>360</v>
      </c>
      <c r="D464" s="30">
        <v>360</v>
      </c>
      <c r="E464" s="30">
        <v>360</v>
      </c>
      <c r="F464" s="30">
        <f t="shared" si="41"/>
        <v>0</v>
      </c>
      <c r="G464" s="31"/>
      <c r="H464" s="29" t="s">
        <v>489</v>
      </c>
      <c r="I464" s="110"/>
    </row>
    <row r="465" spans="1:10" x14ac:dyDescent="0.3">
      <c r="A465" s="8">
        <v>483</v>
      </c>
      <c r="B465" s="35"/>
      <c r="C465" s="30">
        <v>360</v>
      </c>
      <c r="D465" s="30">
        <v>360</v>
      </c>
      <c r="E465" s="30">
        <v>360</v>
      </c>
      <c r="F465" s="30">
        <f t="shared" si="41"/>
        <v>0</v>
      </c>
      <c r="G465" s="31"/>
      <c r="H465" s="29" t="s">
        <v>489</v>
      </c>
      <c r="I465" s="110"/>
    </row>
    <row r="466" spans="1:10" x14ac:dyDescent="0.3">
      <c r="A466" s="8">
        <v>484</v>
      </c>
      <c r="B466" s="38" t="s">
        <v>162</v>
      </c>
      <c r="C466" s="81">
        <f>SUM(C459:C465)</f>
        <v>2760</v>
      </c>
      <c r="D466" s="81">
        <f>SUM(D459:D465)</f>
        <v>2760</v>
      </c>
      <c r="E466" s="81">
        <f>SUM(E459:E465)</f>
        <v>2760</v>
      </c>
      <c r="F466" s="81">
        <f>SUM(F459:F465)</f>
        <v>0</v>
      </c>
      <c r="G466" s="24"/>
    </row>
    <row r="467" spans="1:10" x14ac:dyDescent="0.3">
      <c r="A467" s="8">
        <v>485</v>
      </c>
      <c r="B467" s="38"/>
      <c r="C467" s="25"/>
      <c r="D467" s="25"/>
      <c r="E467" s="25"/>
      <c r="F467" s="25"/>
      <c r="G467" s="24"/>
    </row>
    <row r="468" spans="1:10" ht="15.6" x14ac:dyDescent="0.3">
      <c r="A468" s="8">
        <v>486</v>
      </c>
      <c r="B468" s="28" t="s">
        <v>638</v>
      </c>
      <c r="C468" s="9"/>
      <c r="D468" s="9"/>
      <c r="E468" s="9"/>
      <c r="F468" s="9"/>
      <c r="G468" s="24"/>
      <c r="H468" s="24"/>
      <c r="I468" s="36"/>
      <c r="J468" s="122"/>
    </row>
    <row r="469" spans="1:10" x14ac:dyDescent="0.3">
      <c r="A469" s="8">
        <v>487</v>
      </c>
      <c r="B469" s="11" t="s">
        <v>636</v>
      </c>
      <c r="C469" s="30">
        <v>1500</v>
      </c>
      <c r="D469" s="30">
        <v>1500</v>
      </c>
      <c r="E469" s="30">
        <v>1500</v>
      </c>
      <c r="F469" s="30">
        <f t="shared" ref="F469:F472" si="42">D469-E469</f>
        <v>0</v>
      </c>
      <c r="G469" s="31"/>
      <c r="H469" s="29" t="s">
        <v>489</v>
      </c>
      <c r="I469" s="111"/>
    </row>
    <row r="470" spans="1:10" x14ac:dyDescent="0.3">
      <c r="A470" s="8">
        <v>488</v>
      </c>
      <c r="B470" s="35"/>
      <c r="C470" s="30">
        <v>1200</v>
      </c>
      <c r="D470" s="30">
        <v>1200</v>
      </c>
      <c r="E470" s="30">
        <v>1200</v>
      </c>
      <c r="F470" s="30">
        <f t="shared" si="42"/>
        <v>0</v>
      </c>
      <c r="G470" s="31"/>
      <c r="H470" s="29" t="s">
        <v>489</v>
      </c>
      <c r="I470" s="111"/>
    </row>
    <row r="471" spans="1:10" x14ac:dyDescent="0.3">
      <c r="A471" s="8">
        <v>489</v>
      </c>
      <c r="B471" s="35"/>
      <c r="C471" s="30">
        <v>1200</v>
      </c>
      <c r="D471" s="30">
        <v>1200</v>
      </c>
      <c r="E471" s="30">
        <v>1200</v>
      </c>
      <c r="F471" s="30">
        <f t="shared" si="42"/>
        <v>0</v>
      </c>
      <c r="G471" s="31"/>
      <c r="H471" s="29" t="s">
        <v>489</v>
      </c>
      <c r="I471" s="111"/>
    </row>
    <row r="472" spans="1:10" x14ac:dyDescent="0.3">
      <c r="A472" s="8">
        <v>490</v>
      </c>
      <c r="B472" s="35"/>
      <c r="C472" s="30">
        <v>1200</v>
      </c>
      <c r="D472" s="30">
        <v>1200</v>
      </c>
      <c r="E472" s="30">
        <v>1200</v>
      </c>
      <c r="F472" s="30">
        <f t="shared" si="42"/>
        <v>0</v>
      </c>
      <c r="G472" s="31"/>
      <c r="H472" s="29" t="s">
        <v>489</v>
      </c>
      <c r="I472" s="111"/>
    </row>
    <row r="473" spans="1:10" x14ac:dyDescent="0.3">
      <c r="A473" s="8">
        <v>491</v>
      </c>
      <c r="B473" s="38" t="s">
        <v>162</v>
      </c>
      <c r="C473" s="81">
        <f>SUM(C469:C472)</f>
        <v>5100</v>
      </c>
      <c r="D473" s="81">
        <f>SUM(D469:D472)</f>
        <v>5100</v>
      </c>
      <c r="E473" s="81">
        <f>SUM(E469:E472)</f>
        <v>5100</v>
      </c>
      <c r="F473" s="81">
        <f>SUM(F469:F472)</f>
        <v>0</v>
      </c>
    </row>
    <row r="474" spans="1:10" x14ac:dyDescent="0.3">
      <c r="A474" s="8">
        <v>492</v>
      </c>
      <c r="B474" s="38"/>
      <c r="C474" s="25"/>
      <c r="D474" s="25"/>
      <c r="E474" s="25"/>
      <c r="F474" s="25"/>
    </row>
    <row r="475" spans="1:10" ht="15.6" x14ac:dyDescent="0.3">
      <c r="A475" s="8">
        <v>493</v>
      </c>
      <c r="B475" s="28" t="s">
        <v>639</v>
      </c>
      <c r="C475" s="9"/>
      <c r="D475" s="9"/>
      <c r="E475" s="9"/>
      <c r="F475" s="9"/>
      <c r="G475" s="24"/>
      <c r="H475" s="24"/>
      <c r="I475" s="36"/>
    </row>
    <row r="476" spans="1:10" x14ac:dyDescent="0.3">
      <c r="A476" s="8">
        <v>494</v>
      </c>
      <c r="B476" s="35"/>
      <c r="C476" s="30">
        <v>1200</v>
      </c>
      <c r="D476" s="30">
        <v>1200</v>
      </c>
      <c r="E476" s="30">
        <v>1200</v>
      </c>
      <c r="F476" s="30">
        <f t="shared" ref="F476:F479" si="43">D476-E476</f>
        <v>0</v>
      </c>
      <c r="G476" s="31"/>
      <c r="H476" s="29" t="s">
        <v>489</v>
      </c>
      <c r="I476" s="111"/>
    </row>
    <row r="477" spans="1:10" ht="15.6" x14ac:dyDescent="0.3">
      <c r="A477" s="8">
        <v>495</v>
      </c>
      <c r="B477" s="35"/>
      <c r="C477" s="32"/>
      <c r="D477" s="32"/>
      <c r="E477" s="32"/>
      <c r="F477" s="30">
        <f t="shared" si="43"/>
        <v>0</v>
      </c>
      <c r="G477" s="31"/>
      <c r="H477" s="31" t="s">
        <v>489</v>
      </c>
      <c r="I477" s="110"/>
      <c r="J477" s="83"/>
    </row>
    <row r="478" spans="1:10" x14ac:dyDescent="0.3">
      <c r="A478" s="8">
        <v>496</v>
      </c>
      <c r="B478" s="35"/>
      <c r="C478" s="30"/>
      <c r="D478" s="30"/>
      <c r="E478" s="30"/>
      <c r="F478" s="30">
        <f t="shared" si="43"/>
        <v>0</v>
      </c>
      <c r="G478" s="31"/>
      <c r="H478" s="29" t="s">
        <v>489</v>
      </c>
      <c r="I478" s="111"/>
    </row>
    <row r="479" spans="1:10" x14ac:dyDescent="0.3">
      <c r="A479" s="8">
        <v>497</v>
      </c>
      <c r="B479" s="33"/>
      <c r="C479" s="30"/>
      <c r="D479" s="30"/>
      <c r="E479" s="30"/>
      <c r="F479" s="30">
        <f t="shared" si="43"/>
        <v>0</v>
      </c>
      <c r="G479" s="31"/>
      <c r="H479" s="29" t="s">
        <v>489</v>
      </c>
      <c r="I479" s="111"/>
    </row>
    <row r="480" spans="1:10" x14ac:dyDescent="0.3">
      <c r="A480" s="8">
        <v>498</v>
      </c>
      <c r="B480" s="38" t="s">
        <v>162</v>
      </c>
      <c r="C480" s="81">
        <f>SUM(C476:C479)</f>
        <v>1200</v>
      </c>
      <c r="D480" s="81">
        <f>SUM(D476:D479)</f>
        <v>1200</v>
      </c>
      <c r="E480" s="81">
        <f>SUM(E476:E479)</f>
        <v>1200</v>
      </c>
      <c r="F480" s="81">
        <f>SUM(F476:F479)</f>
        <v>0</v>
      </c>
      <c r="G480" s="24"/>
      <c r="H480" s="24"/>
      <c r="I480" s="36"/>
    </row>
    <row r="481" spans="1:10" x14ac:dyDescent="0.3">
      <c r="A481" s="8">
        <v>499</v>
      </c>
      <c r="B481" s="5"/>
    </row>
    <row r="482" spans="1:10" x14ac:dyDescent="0.3">
      <c r="A482" s="8">
        <v>500</v>
      </c>
      <c r="B482" s="38" t="s">
        <v>493</v>
      </c>
      <c r="C482" s="81">
        <f>C7+C21+C28+C39+C47+C54+C62+C71+C82+C91+C109+C127+C239+C250+C258+C298+C374+C424+C435+C448+C456+C466+C473+C480</f>
        <v>9563440.5399999991</v>
      </c>
      <c r="D482" s="81">
        <f>D480+D473+D466+D456+D448+D435+D424+D374+D298+D258+D250+D127+D109+D91+D82+D71+D62+D54+D47+D39+D28+D21+D7+D239</f>
        <v>11329670.83</v>
      </c>
      <c r="E482" s="81">
        <f>E7+E21+E28+E39+E47+E54+E62+E71+E82+E91+E109+E127+E239+E250+E258+E298+E374+E424+E435+E448+E456+E466+E473+E480</f>
        <v>9227138.8000000007</v>
      </c>
      <c r="F482" s="81">
        <f>F7+F21+F28+F39+F47+F54+F62+F71+F82+F91+F109+F127+F239+F250+F258+F298+F374+F424+F435+F448+F456+F466+F473+F480</f>
        <v>2102532.0299999998</v>
      </c>
      <c r="I482" s="36"/>
    </row>
    <row r="483" spans="1:10" x14ac:dyDescent="0.3">
      <c r="E483" s="25"/>
      <c r="F483" s="25"/>
    </row>
    <row r="488" spans="1:10" x14ac:dyDescent="0.3">
      <c r="J488" s="122"/>
    </row>
    <row r="506" spans="10:10" ht="15.6" x14ac:dyDescent="0.3">
      <c r="J506" s="83"/>
    </row>
    <row r="526" spans="10:10" x14ac:dyDescent="0.3">
      <c r="J526" s="122"/>
    </row>
    <row r="531" spans="10:10" x14ac:dyDescent="0.3">
      <c r="J531" s="122"/>
    </row>
    <row r="534" spans="10:10" x14ac:dyDescent="0.3">
      <c r="J534" s="122"/>
    </row>
    <row r="540" spans="10:10" x14ac:dyDescent="0.3">
      <c r="J540" s="122"/>
    </row>
    <row r="543" spans="10:10" ht="15.6" x14ac:dyDescent="0.3">
      <c r="J543" s="83"/>
    </row>
    <row r="546" spans="10:10" x14ac:dyDescent="0.3">
      <c r="J546" s="122"/>
    </row>
    <row r="570" spans="10:10" ht="15.6" x14ac:dyDescent="0.3">
      <c r="J570" s="83"/>
    </row>
    <row r="577" spans="10:10" ht="15.6" x14ac:dyDescent="0.3">
      <c r="J577" s="83"/>
    </row>
    <row r="584" spans="10:10" ht="15.6" x14ac:dyDescent="0.3">
      <c r="J584" s="83"/>
    </row>
    <row r="591" spans="10:10" ht="15.6" x14ac:dyDescent="0.3">
      <c r="J591" s="83"/>
    </row>
    <row r="597" spans="10:10" ht="15.6" x14ac:dyDescent="0.3">
      <c r="J597" s="83"/>
    </row>
    <row r="604" spans="10:10" ht="15.6" x14ac:dyDescent="0.3">
      <c r="J604" s="83"/>
    </row>
    <row r="636" spans="10:10" ht="15.6" x14ac:dyDescent="0.3">
      <c r="J636" s="83"/>
    </row>
    <row r="642" spans="10:10" ht="15.6" x14ac:dyDescent="0.3">
      <c r="J642" s="83"/>
    </row>
    <row r="666" spans="10:10" x14ac:dyDescent="0.3">
      <c r="J666" s="118"/>
    </row>
    <row r="682" spans="10:10" ht="15.6" x14ac:dyDescent="0.3">
      <c r="J682" s="83"/>
    </row>
    <row r="703" spans="10:10" ht="15.6" x14ac:dyDescent="0.3">
      <c r="J703" s="83"/>
    </row>
    <row r="714" spans="10:10" ht="15.6" x14ac:dyDescent="0.3">
      <c r="J714" s="83"/>
    </row>
    <row r="736" spans="10:10" ht="15.6" x14ac:dyDescent="0.3">
      <c r="J736" s="83"/>
    </row>
    <row r="756" spans="10:10" ht="15.6" x14ac:dyDescent="0.3">
      <c r="J756" s="83"/>
    </row>
    <row r="771" spans="10:10" ht="15.6" x14ac:dyDescent="0.3">
      <c r="J771" s="83"/>
    </row>
  </sheetData>
  <pageMargins left="0.7" right="0.7" top="0.75" bottom="0.75" header="0.3" footer="0.3"/>
  <pageSetup paperSize="5" orientation="landscape" r:id="rId1"/>
  <ignoredErrors>
    <ignoredError sqref="D48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13"/>
  <sheetViews>
    <sheetView tabSelected="1" zoomScaleNormal="100" workbookViewId="0">
      <pane ySplit="1" topLeftCell="A656" activePane="bottomLeft" state="frozen"/>
      <selection pane="bottomLeft" activeCell="J158" sqref="J158"/>
    </sheetView>
  </sheetViews>
  <sheetFormatPr defaultColWidth="8.88671875" defaultRowHeight="14.4" x14ac:dyDescent="0.3"/>
  <cols>
    <col min="1" max="1" width="8.88671875" style="8"/>
    <col min="2" max="2" width="70.77734375" style="2" bestFit="1" customWidth="1"/>
    <col min="3" max="3" width="17.109375" style="10" customWidth="1"/>
    <col min="4" max="4" width="15.6640625" style="10" customWidth="1"/>
    <col min="5" max="5" width="15.109375" style="26" bestFit="1" customWidth="1"/>
    <col min="6" max="6" width="16.88671875" style="10" customWidth="1"/>
    <col min="7" max="7" width="15.109375" style="26" bestFit="1" customWidth="1"/>
    <col min="8" max="8" width="14.88671875" style="10" customWidth="1"/>
    <col min="9" max="9" width="2.21875" style="84" customWidth="1"/>
    <col min="10" max="10" width="35.5546875" style="123" customWidth="1"/>
    <col min="11" max="16384" width="8.88671875" style="4"/>
  </cols>
  <sheetData>
    <row r="1" spans="1:10" s="15" customFormat="1" ht="31.8" thickBot="1" x14ac:dyDescent="0.35">
      <c r="A1" s="13" t="s">
        <v>652</v>
      </c>
      <c r="B1" s="13" t="s">
        <v>102</v>
      </c>
      <c r="C1" s="14" t="s">
        <v>650</v>
      </c>
      <c r="D1" s="126" t="s">
        <v>762</v>
      </c>
      <c r="E1" s="200" t="s">
        <v>772</v>
      </c>
      <c r="F1" s="127" t="s">
        <v>729</v>
      </c>
      <c r="G1" s="200" t="s">
        <v>772</v>
      </c>
      <c r="H1" s="125" t="s">
        <v>770</v>
      </c>
      <c r="I1" s="83"/>
      <c r="J1" s="119"/>
    </row>
    <row r="2" spans="1:10" s="1" customFormat="1" ht="18" x14ac:dyDescent="0.35">
      <c r="A2" s="8">
        <v>1</v>
      </c>
      <c r="B2" s="39" t="s">
        <v>101</v>
      </c>
      <c r="C2" s="107"/>
      <c r="D2" s="107"/>
      <c r="E2" s="26"/>
      <c r="F2" s="107"/>
      <c r="G2" s="26"/>
      <c r="H2" s="116"/>
      <c r="I2" s="117"/>
      <c r="J2" s="123"/>
    </row>
    <row r="3" spans="1:10" x14ac:dyDescent="0.3">
      <c r="A3" s="8">
        <f>A2+1</f>
        <v>2</v>
      </c>
      <c r="B3" s="11" t="s">
        <v>103</v>
      </c>
      <c r="C3" s="12">
        <v>22000</v>
      </c>
      <c r="D3" s="12">
        <v>22000</v>
      </c>
      <c r="F3" s="12">
        <v>22000</v>
      </c>
      <c r="H3" s="12">
        <f t="shared" ref="H3:H50" si="0">F3-D3</f>
        <v>0</v>
      </c>
    </row>
    <row r="4" spans="1:10" x14ac:dyDescent="0.3">
      <c r="A4" s="8">
        <f t="shared" ref="A4:A69" si="1">A3+1</f>
        <v>3</v>
      </c>
      <c r="B4" s="11" t="s">
        <v>941</v>
      </c>
      <c r="C4" s="12">
        <v>20000</v>
      </c>
      <c r="D4" s="12">
        <v>20000</v>
      </c>
      <c r="F4" s="12">
        <v>15000</v>
      </c>
      <c r="H4" s="12">
        <f t="shared" si="0"/>
        <v>-5000</v>
      </c>
    </row>
    <row r="5" spans="1:10" x14ac:dyDescent="0.3">
      <c r="A5" s="8">
        <f t="shared" si="1"/>
        <v>4</v>
      </c>
      <c r="B5" s="11" t="s">
        <v>105</v>
      </c>
      <c r="C5" s="12">
        <v>150000</v>
      </c>
      <c r="D5" s="12">
        <v>100000</v>
      </c>
      <c r="F5" s="12">
        <v>100000</v>
      </c>
      <c r="H5" s="12">
        <f t="shared" si="0"/>
        <v>0</v>
      </c>
    </row>
    <row r="6" spans="1:10" x14ac:dyDescent="0.3">
      <c r="A6" s="8">
        <f t="shared" si="1"/>
        <v>5</v>
      </c>
      <c r="B6" s="11" t="s">
        <v>744</v>
      </c>
      <c r="C6" s="12">
        <v>65000</v>
      </c>
      <c r="D6" s="12">
        <v>65000</v>
      </c>
      <c r="F6" s="239">
        <v>150000</v>
      </c>
      <c r="H6" s="12">
        <f t="shared" si="0"/>
        <v>85000</v>
      </c>
    </row>
    <row r="7" spans="1:10" x14ac:dyDescent="0.3">
      <c r="A7" s="8">
        <f t="shared" si="1"/>
        <v>6</v>
      </c>
      <c r="B7" s="11" t="s">
        <v>106</v>
      </c>
      <c r="C7" s="12">
        <v>20000</v>
      </c>
      <c r="D7" s="12">
        <v>10000</v>
      </c>
      <c r="F7" s="12">
        <v>10000</v>
      </c>
      <c r="H7" s="12">
        <f t="shared" si="0"/>
        <v>0</v>
      </c>
    </row>
    <row r="8" spans="1:10" x14ac:dyDescent="0.3">
      <c r="A8" s="8">
        <f t="shared" si="1"/>
        <v>7</v>
      </c>
      <c r="B8" s="11" t="s">
        <v>107</v>
      </c>
      <c r="C8" s="12">
        <v>1500</v>
      </c>
      <c r="D8" s="12">
        <v>1500</v>
      </c>
      <c r="F8" s="12">
        <v>1000</v>
      </c>
      <c r="H8" s="12">
        <f t="shared" si="0"/>
        <v>-500</v>
      </c>
    </row>
    <row r="9" spans="1:10" x14ac:dyDescent="0.3">
      <c r="A9" s="8">
        <f t="shared" si="1"/>
        <v>8</v>
      </c>
      <c r="B9" s="11" t="s">
        <v>108</v>
      </c>
      <c r="C9" s="12">
        <v>600000</v>
      </c>
      <c r="D9" s="12">
        <v>650000</v>
      </c>
      <c r="F9" s="12">
        <v>650000</v>
      </c>
      <c r="H9" s="12">
        <f t="shared" si="0"/>
        <v>0</v>
      </c>
    </row>
    <row r="10" spans="1:10" x14ac:dyDescent="0.3">
      <c r="A10" s="8">
        <f t="shared" si="1"/>
        <v>9</v>
      </c>
      <c r="B10" s="11" t="s">
        <v>109</v>
      </c>
      <c r="C10" s="12">
        <v>7500</v>
      </c>
      <c r="D10" s="12">
        <v>0</v>
      </c>
      <c r="F10" s="12">
        <v>0</v>
      </c>
      <c r="H10" s="12">
        <f t="shared" si="0"/>
        <v>0</v>
      </c>
    </row>
    <row r="11" spans="1:10" x14ac:dyDescent="0.3">
      <c r="A11" s="8">
        <f t="shared" si="1"/>
        <v>10</v>
      </c>
      <c r="B11" s="11" t="s">
        <v>110</v>
      </c>
      <c r="C11" s="12">
        <v>75000</v>
      </c>
      <c r="D11" s="12">
        <v>20000</v>
      </c>
      <c r="F11" s="239">
        <v>200000</v>
      </c>
      <c r="H11" s="12">
        <f t="shared" si="0"/>
        <v>180000</v>
      </c>
    </row>
    <row r="12" spans="1:10" x14ac:dyDescent="0.3">
      <c r="A12" s="8">
        <f t="shared" si="1"/>
        <v>11</v>
      </c>
      <c r="B12" s="11" t="s">
        <v>111</v>
      </c>
      <c r="C12" s="12">
        <v>200000</v>
      </c>
      <c r="D12" s="12">
        <v>250000</v>
      </c>
      <c r="F12" s="12">
        <v>250000</v>
      </c>
      <c r="H12" s="12">
        <f t="shared" si="0"/>
        <v>0</v>
      </c>
    </row>
    <row r="13" spans="1:10" x14ac:dyDescent="0.3">
      <c r="A13" s="8">
        <f t="shared" si="1"/>
        <v>12</v>
      </c>
      <c r="B13" s="11" t="s">
        <v>112</v>
      </c>
      <c r="C13" s="12">
        <v>2000</v>
      </c>
      <c r="D13" s="12">
        <v>10000</v>
      </c>
      <c r="F13" s="12">
        <v>10000</v>
      </c>
      <c r="H13" s="12">
        <f t="shared" si="0"/>
        <v>0</v>
      </c>
    </row>
    <row r="14" spans="1:10" x14ac:dyDescent="0.3">
      <c r="A14" s="8">
        <f t="shared" si="1"/>
        <v>13</v>
      </c>
      <c r="B14" s="11" t="s">
        <v>113</v>
      </c>
      <c r="C14" s="12">
        <v>2000</v>
      </c>
      <c r="D14" s="12">
        <v>2000</v>
      </c>
      <c r="F14" s="12">
        <v>0</v>
      </c>
      <c r="H14" s="12">
        <f t="shared" si="0"/>
        <v>-2000</v>
      </c>
    </row>
    <row r="15" spans="1:10" x14ac:dyDescent="0.3">
      <c r="A15" s="8">
        <f t="shared" si="1"/>
        <v>14</v>
      </c>
      <c r="B15" s="11" t="s">
        <v>114</v>
      </c>
      <c r="C15" s="12">
        <v>6500</v>
      </c>
      <c r="D15" s="12">
        <v>4000</v>
      </c>
      <c r="F15" s="12">
        <v>6500</v>
      </c>
      <c r="H15" s="12">
        <f t="shared" si="0"/>
        <v>2500</v>
      </c>
    </row>
    <row r="16" spans="1:10" x14ac:dyDescent="0.3">
      <c r="A16" s="8">
        <f t="shared" si="1"/>
        <v>15</v>
      </c>
      <c r="B16" s="11" t="s">
        <v>115</v>
      </c>
      <c r="C16" s="12">
        <v>10000</v>
      </c>
      <c r="D16" s="12">
        <v>15000</v>
      </c>
      <c r="F16" s="12">
        <v>10000</v>
      </c>
      <c r="H16" s="12">
        <f t="shared" si="0"/>
        <v>-5000</v>
      </c>
    </row>
    <row r="17" spans="1:10" x14ac:dyDescent="0.3">
      <c r="A17" s="8">
        <f t="shared" si="1"/>
        <v>16</v>
      </c>
      <c r="B17" s="11" t="s">
        <v>116</v>
      </c>
      <c r="C17" s="12">
        <v>15000</v>
      </c>
      <c r="D17" s="12">
        <v>15000</v>
      </c>
      <c r="F17" s="12">
        <v>20000</v>
      </c>
      <c r="H17" s="12">
        <f t="shared" si="0"/>
        <v>5000</v>
      </c>
    </row>
    <row r="18" spans="1:10" x14ac:dyDescent="0.3">
      <c r="A18" s="8">
        <f t="shared" si="1"/>
        <v>17</v>
      </c>
      <c r="B18" s="11" t="s">
        <v>117</v>
      </c>
      <c r="C18" s="12">
        <v>1500</v>
      </c>
      <c r="D18" s="12">
        <v>3000</v>
      </c>
      <c r="F18" s="12">
        <v>3300</v>
      </c>
      <c r="H18" s="12">
        <f t="shared" si="0"/>
        <v>300</v>
      </c>
    </row>
    <row r="19" spans="1:10" x14ac:dyDescent="0.3">
      <c r="A19" s="8">
        <f t="shared" si="1"/>
        <v>18</v>
      </c>
      <c r="B19" s="11" t="s">
        <v>118</v>
      </c>
      <c r="C19" s="12">
        <v>12250</v>
      </c>
      <c r="D19" s="12">
        <v>15000</v>
      </c>
      <c r="F19" s="12">
        <v>16500</v>
      </c>
      <c r="H19" s="12">
        <f t="shared" si="0"/>
        <v>1500</v>
      </c>
    </row>
    <row r="20" spans="1:10" x14ac:dyDescent="0.3">
      <c r="A20" s="8">
        <f t="shared" si="1"/>
        <v>19</v>
      </c>
      <c r="B20" s="11" t="s">
        <v>119</v>
      </c>
      <c r="C20" s="12">
        <v>1500</v>
      </c>
      <c r="D20" s="12">
        <v>1500</v>
      </c>
      <c r="F20" s="12">
        <v>0</v>
      </c>
      <c r="H20" s="12">
        <f t="shared" si="0"/>
        <v>-1500</v>
      </c>
    </row>
    <row r="21" spans="1:10" x14ac:dyDescent="0.3">
      <c r="A21" s="8">
        <f t="shared" si="1"/>
        <v>20</v>
      </c>
      <c r="B21" s="11" t="s">
        <v>120</v>
      </c>
      <c r="C21" s="12">
        <v>7500</v>
      </c>
      <c r="D21" s="12">
        <v>7500</v>
      </c>
      <c r="F21" s="12">
        <v>7265</v>
      </c>
      <c r="H21" s="12">
        <f t="shared" si="0"/>
        <v>-235</v>
      </c>
    </row>
    <row r="22" spans="1:10" x14ac:dyDescent="0.3">
      <c r="A22" s="8">
        <f t="shared" si="1"/>
        <v>21</v>
      </c>
      <c r="B22" s="11" t="s">
        <v>121</v>
      </c>
      <c r="C22" s="12">
        <v>3000</v>
      </c>
      <c r="D22" s="12">
        <v>3000</v>
      </c>
      <c r="F22" s="12">
        <v>0</v>
      </c>
      <c r="H22" s="12">
        <f t="shared" si="0"/>
        <v>-3000</v>
      </c>
    </row>
    <row r="23" spans="1:10" s="123" customFormat="1" x14ac:dyDescent="0.3">
      <c r="A23" s="119">
        <f t="shared" si="1"/>
        <v>22</v>
      </c>
      <c r="B23" s="120" t="s">
        <v>122</v>
      </c>
      <c r="C23" s="121">
        <v>0</v>
      </c>
      <c r="D23" s="121">
        <v>30000</v>
      </c>
      <c r="E23" s="26"/>
      <c r="F23" s="121">
        <v>30000</v>
      </c>
      <c r="G23" s="26"/>
      <c r="H23" s="121">
        <f t="shared" si="0"/>
        <v>0</v>
      </c>
      <c r="I23" s="122"/>
      <c r="J23" s="123" t="s">
        <v>808</v>
      </c>
    </row>
    <row r="24" spans="1:10" x14ac:dyDescent="0.3">
      <c r="A24" s="8">
        <f t="shared" si="1"/>
        <v>23</v>
      </c>
      <c r="B24" s="11" t="s">
        <v>123</v>
      </c>
      <c r="C24" s="12">
        <v>75000</v>
      </c>
      <c r="D24" s="12">
        <v>70000</v>
      </c>
      <c r="F24" s="12">
        <v>70000</v>
      </c>
      <c r="H24" s="12">
        <f t="shared" si="0"/>
        <v>0</v>
      </c>
    </row>
    <row r="25" spans="1:10" x14ac:dyDescent="0.3">
      <c r="A25" s="8">
        <f t="shared" si="1"/>
        <v>24</v>
      </c>
      <c r="B25" s="11" t="s">
        <v>714</v>
      </c>
      <c r="C25" s="12">
        <v>8500</v>
      </c>
      <c r="D25" s="12">
        <v>8500</v>
      </c>
      <c r="F25" s="12">
        <v>1500</v>
      </c>
      <c r="H25" s="12">
        <f t="shared" si="0"/>
        <v>-7000</v>
      </c>
    </row>
    <row r="26" spans="1:10" x14ac:dyDescent="0.3">
      <c r="A26" s="8">
        <f t="shared" si="1"/>
        <v>25</v>
      </c>
      <c r="B26" s="11" t="s">
        <v>715</v>
      </c>
      <c r="C26" s="12">
        <v>7500</v>
      </c>
      <c r="D26" s="12">
        <v>7500</v>
      </c>
      <c r="F26" s="12">
        <v>10000</v>
      </c>
      <c r="H26" s="12">
        <f t="shared" si="0"/>
        <v>2500</v>
      </c>
    </row>
    <row r="27" spans="1:10" x14ac:dyDescent="0.3">
      <c r="A27" s="8">
        <f t="shared" si="1"/>
        <v>26</v>
      </c>
      <c r="B27" s="11" t="s">
        <v>716</v>
      </c>
      <c r="C27" s="12">
        <v>40000</v>
      </c>
      <c r="D27" s="12">
        <v>55000</v>
      </c>
      <c r="F27" s="12">
        <v>51000</v>
      </c>
      <c r="H27" s="12">
        <f t="shared" si="0"/>
        <v>-4000</v>
      </c>
    </row>
    <row r="28" spans="1:10" x14ac:dyDescent="0.3">
      <c r="A28" s="8">
        <f t="shared" si="1"/>
        <v>27</v>
      </c>
      <c r="B28" s="11" t="s">
        <v>717</v>
      </c>
      <c r="C28" s="12">
        <v>25000</v>
      </c>
      <c r="D28" s="12">
        <v>15000</v>
      </c>
      <c r="F28" s="12">
        <v>15000</v>
      </c>
      <c r="H28" s="12">
        <f t="shared" si="0"/>
        <v>0</v>
      </c>
    </row>
    <row r="29" spans="1:10" x14ac:dyDescent="0.3">
      <c r="A29" s="8">
        <f t="shared" si="1"/>
        <v>28</v>
      </c>
      <c r="B29" s="11" t="s">
        <v>125</v>
      </c>
      <c r="C29" s="12">
        <v>5000</v>
      </c>
      <c r="D29" s="12">
        <v>5000</v>
      </c>
      <c r="F29" s="12">
        <v>4000</v>
      </c>
      <c r="H29" s="12">
        <f t="shared" si="0"/>
        <v>-1000</v>
      </c>
    </row>
    <row r="30" spans="1:10" x14ac:dyDescent="0.3">
      <c r="A30" s="8">
        <f t="shared" si="1"/>
        <v>29</v>
      </c>
      <c r="B30" s="11" t="s">
        <v>126</v>
      </c>
      <c r="C30" s="12">
        <v>92000</v>
      </c>
      <c r="D30" s="12">
        <v>50000</v>
      </c>
      <c r="F30" s="12">
        <v>50000</v>
      </c>
      <c r="H30" s="12">
        <f t="shared" si="0"/>
        <v>0</v>
      </c>
    </row>
    <row r="31" spans="1:10" x14ac:dyDescent="0.3">
      <c r="A31" s="8">
        <f t="shared" si="1"/>
        <v>30</v>
      </c>
      <c r="B31" s="11" t="s">
        <v>127</v>
      </c>
      <c r="C31" s="12">
        <v>3000</v>
      </c>
      <c r="D31" s="12">
        <v>3000</v>
      </c>
      <c r="F31" s="12">
        <v>3000</v>
      </c>
      <c r="H31" s="12">
        <f t="shared" si="0"/>
        <v>0</v>
      </c>
    </row>
    <row r="32" spans="1:10" x14ac:dyDescent="0.3">
      <c r="A32" s="8">
        <f t="shared" si="1"/>
        <v>31</v>
      </c>
      <c r="B32" s="11" t="s">
        <v>128</v>
      </c>
      <c r="C32" s="12">
        <v>500</v>
      </c>
      <c r="D32" s="12">
        <v>0</v>
      </c>
      <c r="F32" s="12"/>
      <c r="H32" s="12">
        <f t="shared" si="0"/>
        <v>0</v>
      </c>
    </row>
    <row r="33" spans="1:10" x14ac:dyDescent="0.3">
      <c r="A33" s="8">
        <f t="shared" si="1"/>
        <v>32</v>
      </c>
      <c r="B33" s="11" t="s">
        <v>129</v>
      </c>
      <c r="C33" s="12">
        <v>0</v>
      </c>
      <c r="D33" s="12"/>
      <c r="F33" s="12"/>
      <c r="H33" s="12">
        <f t="shared" si="0"/>
        <v>0</v>
      </c>
    </row>
    <row r="34" spans="1:10" x14ac:dyDescent="0.3">
      <c r="A34" s="8">
        <f t="shared" si="1"/>
        <v>33</v>
      </c>
      <c r="B34" s="11" t="s">
        <v>130</v>
      </c>
      <c r="C34" s="12">
        <v>0</v>
      </c>
      <c r="D34" s="12"/>
      <c r="F34" s="12"/>
      <c r="H34" s="12">
        <f t="shared" si="0"/>
        <v>0</v>
      </c>
    </row>
    <row r="35" spans="1:10" x14ac:dyDescent="0.3">
      <c r="A35" s="8">
        <f t="shared" si="1"/>
        <v>34</v>
      </c>
      <c r="B35" s="11" t="s">
        <v>131</v>
      </c>
      <c r="C35" s="12">
        <v>0</v>
      </c>
      <c r="D35" s="12"/>
      <c r="F35" s="12"/>
      <c r="H35" s="12">
        <f t="shared" si="0"/>
        <v>0</v>
      </c>
    </row>
    <row r="36" spans="1:10" x14ac:dyDescent="0.3">
      <c r="A36" s="8">
        <f t="shared" si="1"/>
        <v>35</v>
      </c>
      <c r="B36" s="11" t="s">
        <v>132</v>
      </c>
      <c r="C36" s="12">
        <v>200</v>
      </c>
      <c r="D36" s="12">
        <v>500</v>
      </c>
      <c r="F36" s="12">
        <v>900</v>
      </c>
      <c r="H36" s="12">
        <f t="shared" si="0"/>
        <v>400</v>
      </c>
    </row>
    <row r="37" spans="1:10" x14ac:dyDescent="0.3">
      <c r="A37" s="8">
        <f t="shared" si="1"/>
        <v>36</v>
      </c>
      <c r="B37" s="11" t="s">
        <v>133</v>
      </c>
      <c r="C37" s="12">
        <v>650000</v>
      </c>
      <c r="D37" s="12">
        <v>830000</v>
      </c>
      <c r="F37" s="12">
        <v>750000</v>
      </c>
      <c r="H37" s="12">
        <f t="shared" si="0"/>
        <v>-80000</v>
      </c>
    </row>
    <row r="38" spans="1:10" x14ac:dyDescent="0.3">
      <c r="A38" s="8">
        <f t="shared" si="1"/>
        <v>37</v>
      </c>
      <c r="B38" s="11" t="s">
        <v>134</v>
      </c>
      <c r="C38" s="12">
        <v>15000</v>
      </c>
      <c r="D38" s="12">
        <v>15300</v>
      </c>
      <c r="F38" s="12">
        <v>17000</v>
      </c>
      <c r="H38" s="12">
        <f t="shared" si="0"/>
        <v>1700</v>
      </c>
    </row>
    <row r="39" spans="1:10" x14ac:dyDescent="0.3">
      <c r="A39" s="8">
        <f t="shared" si="1"/>
        <v>38</v>
      </c>
      <c r="B39" s="11" t="s">
        <v>135</v>
      </c>
      <c r="C39" s="12">
        <v>40000</v>
      </c>
      <c r="D39" s="12">
        <v>40000</v>
      </c>
      <c r="F39" s="12">
        <v>50000</v>
      </c>
      <c r="H39" s="12">
        <f t="shared" si="0"/>
        <v>10000</v>
      </c>
    </row>
    <row r="40" spans="1:10" x14ac:dyDescent="0.3">
      <c r="A40" s="8">
        <f t="shared" si="1"/>
        <v>39</v>
      </c>
      <c r="B40" s="11" t="s">
        <v>136</v>
      </c>
      <c r="C40" s="12">
        <v>100000</v>
      </c>
      <c r="D40" s="12">
        <v>80000</v>
      </c>
      <c r="F40" s="12">
        <v>80000</v>
      </c>
      <c r="H40" s="12">
        <f t="shared" si="0"/>
        <v>0</v>
      </c>
    </row>
    <row r="41" spans="1:10" x14ac:dyDescent="0.3">
      <c r="A41" s="8">
        <f t="shared" si="1"/>
        <v>40</v>
      </c>
      <c r="B41" s="11" t="s">
        <v>137</v>
      </c>
      <c r="C41" s="12">
        <v>75000</v>
      </c>
      <c r="D41" s="12">
        <v>65000</v>
      </c>
      <c r="F41" s="12">
        <v>65000</v>
      </c>
      <c r="H41" s="12">
        <f t="shared" si="0"/>
        <v>0</v>
      </c>
    </row>
    <row r="42" spans="1:10" x14ac:dyDescent="0.3">
      <c r="A42" s="8">
        <f t="shared" si="1"/>
        <v>41</v>
      </c>
      <c r="B42" s="11" t="s">
        <v>138</v>
      </c>
      <c r="C42" s="12">
        <v>0</v>
      </c>
      <c r="D42" s="12">
        <v>0</v>
      </c>
      <c r="F42" s="12">
        <v>1000</v>
      </c>
      <c r="H42" s="12">
        <f t="shared" si="0"/>
        <v>1000</v>
      </c>
    </row>
    <row r="43" spans="1:10" x14ac:dyDescent="0.3">
      <c r="A43" s="8">
        <f t="shared" si="1"/>
        <v>42</v>
      </c>
      <c r="B43" s="11" t="s">
        <v>773</v>
      </c>
      <c r="C43" s="12">
        <v>150000</v>
      </c>
      <c r="D43" s="12">
        <v>100000</v>
      </c>
      <c r="F43" s="239">
        <v>60000</v>
      </c>
      <c r="H43" s="12">
        <f t="shared" si="0"/>
        <v>-40000</v>
      </c>
    </row>
    <row r="44" spans="1:10" x14ac:dyDescent="0.3">
      <c r="A44" s="8">
        <f t="shared" si="1"/>
        <v>43</v>
      </c>
      <c r="B44" s="11" t="s">
        <v>139</v>
      </c>
      <c r="C44" s="12">
        <v>0</v>
      </c>
      <c r="D44" s="12">
        <v>0</v>
      </c>
      <c r="F44" s="12">
        <v>0</v>
      </c>
      <c r="H44" s="12">
        <f t="shared" si="0"/>
        <v>0</v>
      </c>
    </row>
    <row r="45" spans="1:10" x14ac:dyDescent="0.3">
      <c r="A45" s="8">
        <f t="shared" si="1"/>
        <v>44</v>
      </c>
      <c r="B45" s="11" t="s">
        <v>140</v>
      </c>
      <c r="C45" s="12">
        <v>75000</v>
      </c>
      <c r="D45" s="12">
        <v>75000</v>
      </c>
      <c r="E45" s="26">
        <v>75000</v>
      </c>
      <c r="F45" s="12">
        <v>75000</v>
      </c>
      <c r="G45" s="26">
        <v>75000</v>
      </c>
      <c r="H45" s="12">
        <f t="shared" si="0"/>
        <v>0</v>
      </c>
    </row>
    <row r="46" spans="1:10" x14ac:dyDescent="0.3">
      <c r="A46" s="8">
        <f t="shared" si="1"/>
        <v>45</v>
      </c>
      <c r="B46" s="11" t="s">
        <v>141</v>
      </c>
      <c r="C46" s="12">
        <v>250000</v>
      </c>
      <c r="D46" s="12">
        <v>250000</v>
      </c>
      <c r="F46" s="12">
        <v>275000</v>
      </c>
      <c r="H46" s="12">
        <f t="shared" si="0"/>
        <v>25000</v>
      </c>
    </row>
    <row r="47" spans="1:10" s="123" customFormat="1" x14ac:dyDescent="0.3">
      <c r="A47" s="119">
        <f t="shared" si="1"/>
        <v>46</v>
      </c>
      <c r="B47" s="120" t="s">
        <v>728</v>
      </c>
      <c r="C47" s="121">
        <v>0</v>
      </c>
      <c r="D47" s="121">
        <f>(2520.87+6987.46+692)*6</f>
        <v>61201.979999999996</v>
      </c>
      <c r="E47" s="26">
        <v>61202</v>
      </c>
      <c r="F47" s="240">
        <v>450000</v>
      </c>
      <c r="G47" s="26">
        <v>450000</v>
      </c>
      <c r="H47" s="121">
        <f t="shared" si="0"/>
        <v>388798.02</v>
      </c>
      <c r="I47" s="122"/>
      <c r="J47" s="123" t="s">
        <v>806</v>
      </c>
    </row>
    <row r="48" spans="1:10" s="123" customFormat="1" x14ac:dyDescent="0.3">
      <c r="A48" s="119"/>
      <c r="B48" s="120" t="s">
        <v>763</v>
      </c>
      <c r="C48" s="121">
        <v>100000</v>
      </c>
      <c r="D48" s="121">
        <v>100000</v>
      </c>
      <c r="E48" s="26">
        <v>100000</v>
      </c>
      <c r="F48" s="121">
        <v>0</v>
      </c>
      <c r="G48" s="26"/>
      <c r="H48" s="121">
        <f t="shared" si="0"/>
        <v>-100000</v>
      </c>
      <c r="I48" s="122"/>
    </row>
    <row r="49" spans="1:10" s="123" customFormat="1" ht="15" thickBot="1" x14ac:dyDescent="0.35">
      <c r="A49" s="119"/>
      <c r="B49" s="120" t="s">
        <v>764</v>
      </c>
      <c r="C49" s="121">
        <v>50000</v>
      </c>
      <c r="D49" s="121">
        <v>50000</v>
      </c>
      <c r="E49" s="26">
        <v>50000</v>
      </c>
      <c r="F49" s="121">
        <v>0</v>
      </c>
      <c r="G49" s="26"/>
      <c r="H49" s="121">
        <f t="shared" si="0"/>
        <v>-50000</v>
      </c>
      <c r="I49" s="122"/>
    </row>
    <row r="50" spans="1:10" ht="15.6" x14ac:dyDescent="0.3">
      <c r="A50" s="8">
        <f>A47+1</f>
        <v>47</v>
      </c>
      <c r="B50" s="16" t="s">
        <v>646</v>
      </c>
      <c r="C50" s="99">
        <f>SUM(C3:C49)</f>
        <v>2983950</v>
      </c>
      <c r="D50" s="18">
        <f>SUM(D3:D49)</f>
        <v>3125501.98</v>
      </c>
      <c r="F50" s="99">
        <f>SUM(F3:F49)</f>
        <v>3529965</v>
      </c>
      <c r="H50" s="99">
        <f t="shared" si="0"/>
        <v>404463.02</v>
      </c>
    </row>
    <row r="51" spans="1:10" x14ac:dyDescent="0.3">
      <c r="A51" s="8">
        <f t="shared" si="1"/>
        <v>48</v>
      </c>
      <c r="B51" s="19"/>
      <c r="C51" s="20"/>
      <c r="D51" s="20"/>
      <c r="F51" s="20"/>
      <c r="H51" s="20"/>
    </row>
    <row r="52" spans="1:10" ht="18" x14ac:dyDescent="0.35">
      <c r="A52" s="8">
        <f t="shared" si="1"/>
        <v>49</v>
      </c>
      <c r="B52" s="40" t="s">
        <v>142</v>
      </c>
      <c r="C52" s="100"/>
      <c r="D52" s="41"/>
      <c r="F52" s="100"/>
      <c r="H52" s="106"/>
    </row>
    <row r="53" spans="1:10" x14ac:dyDescent="0.3">
      <c r="A53" s="8">
        <f t="shared" si="1"/>
        <v>50</v>
      </c>
      <c r="B53" s="11" t="s">
        <v>143</v>
      </c>
      <c r="C53" s="12">
        <v>183750</v>
      </c>
      <c r="D53" s="12">
        <v>183750</v>
      </c>
      <c r="F53" s="12">
        <v>183750</v>
      </c>
      <c r="H53" s="12">
        <f t="shared" ref="H53:H67" si="2">F53-D53</f>
        <v>0</v>
      </c>
    </row>
    <row r="54" spans="1:10" x14ac:dyDescent="0.3">
      <c r="A54" s="8">
        <f t="shared" si="1"/>
        <v>51</v>
      </c>
      <c r="B54" s="11" t="s">
        <v>144</v>
      </c>
      <c r="C54" s="12">
        <v>0</v>
      </c>
      <c r="D54" s="12">
        <v>0</v>
      </c>
      <c r="F54" s="12">
        <v>0</v>
      </c>
      <c r="H54" s="12">
        <f t="shared" si="2"/>
        <v>0</v>
      </c>
    </row>
    <row r="55" spans="1:10" x14ac:dyDescent="0.3">
      <c r="A55" s="8">
        <f t="shared" si="1"/>
        <v>52</v>
      </c>
      <c r="B55" s="11" t="s">
        <v>145</v>
      </c>
      <c r="C55" s="12">
        <v>0</v>
      </c>
      <c r="D55" s="12">
        <v>0</v>
      </c>
      <c r="F55" s="12">
        <v>0</v>
      </c>
      <c r="H55" s="12">
        <f t="shared" si="2"/>
        <v>0</v>
      </c>
    </row>
    <row r="56" spans="1:10" x14ac:dyDescent="0.3">
      <c r="A56" s="8">
        <f t="shared" si="1"/>
        <v>53</v>
      </c>
      <c r="B56" s="11" t="s">
        <v>146</v>
      </c>
      <c r="C56" s="12">
        <v>0</v>
      </c>
      <c r="D56" s="12"/>
      <c r="F56" s="12">
        <v>0</v>
      </c>
      <c r="H56" s="12">
        <f t="shared" si="2"/>
        <v>0</v>
      </c>
    </row>
    <row r="57" spans="1:10" x14ac:dyDescent="0.3">
      <c r="A57" s="8">
        <f t="shared" si="1"/>
        <v>54</v>
      </c>
      <c r="B57" s="11" t="s">
        <v>147</v>
      </c>
      <c r="C57" s="12">
        <v>0</v>
      </c>
      <c r="D57" s="12"/>
      <c r="F57" s="12">
        <v>0</v>
      </c>
      <c r="H57" s="12">
        <f t="shared" si="2"/>
        <v>0</v>
      </c>
    </row>
    <row r="58" spans="1:10" x14ac:dyDescent="0.3">
      <c r="A58" s="8">
        <f t="shared" si="1"/>
        <v>55</v>
      </c>
      <c r="B58" s="11" t="s">
        <v>148</v>
      </c>
      <c r="C58" s="12">
        <v>0</v>
      </c>
      <c r="D58" s="12">
        <v>0</v>
      </c>
      <c r="F58" s="12">
        <v>0</v>
      </c>
      <c r="H58" s="12">
        <f t="shared" si="2"/>
        <v>0</v>
      </c>
    </row>
    <row r="59" spans="1:10" x14ac:dyDescent="0.3">
      <c r="A59" s="8">
        <f t="shared" si="1"/>
        <v>56</v>
      </c>
      <c r="B59" s="11" t="s">
        <v>149</v>
      </c>
      <c r="C59" s="12">
        <v>7500</v>
      </c>
      <c r="D59" s="12">
        <v>7500</v>
      </c>
      <c r="F59" s="12">
        <v>7500</v>
      </c>
      <c r="H59" s="12">
        <f t="shared" si="2"/>
        <v>0</v>
      </c>
    </row>
    <row r="60" spans="1:10" x14ac:dyDescent="0.3">
      <c r="A60" s="8">
        <f t="shared" si="1"/>
        <v>57</v>
      </c>
      <c r="B60" s="11" t="s">
        <v>150</v>
      </c>
      <c r="C60" s="12">
        <v>0</v>
      </c>
      <c r="D60" s="12">
        <v>0</v>
      </c>
      <c r="F60" s="12">
        <v>0</v>
      </c>
      <c r="H60" s="12">
        <f t="shared" si="2"/>
        <v>0</v>
      </c>
    </row>
    <row r="61" spans="1:10" x14ac:dyDescent="0.3">
      <c r="A61" s="8">
        <f t="shared" si="1"/>
        <v>58</v>
      </c>
      <c r="B61" s="11"/>
      <c r="C61" s="12">
        <v>0</v>
      </c>
      <c r="D61" s="12">
        <v>0</v>
      </c>
      <c r="F61" s="12">
        <v>0</v>
      </c>
      <c r="H61" s="12">
        <f t="shared" si="2"/>
        <v>0</v>
      </c>
    </row>
    <row r="62" spans="1:10" x14ac:dyDescent="0.3">
      <c r="A62" s="8">
        <f t="shared" si="1"/>
        <v>59</v>
      </c>
      <c r="B62" s="11" t="s">
        <v>777</v>
      </c>
      <c r="C62" s="12">
        <v>0</v>
      </c>
      <c r="D62" s="12">
        <v>30000</v>
      </c>
      <c r="F62" s="12">
        <v>30000</v>
      </c>
      <c r="H62" s="12">
        <f t="shared" si="2"/>
        <v>0</v>
      </c>
    </row>
    <row r="63" spans="1:10" x14ac:dyDescent="0.3">
      <c r="A63" s="8">
        <f t="shared" si="1"/>
        <v>60</v>
      </c>
      <c r="B63" s="11" t="s">
        <v>151</v>
      </c>
      <c r="C63" s="12">
        <v>0</v>
      </c>
      <c r="D63" s="12"/>
      <c r="F63" s="12">
        <v>0</v>
      </c>
      <c r="H63" s="12">
        <f t="shared" si="2"/>
        <v>0</v>
      </c>
    </row>
    <row r="64" spans="1:10" s="17" customFormat="1" ht="15.6" x14ac:dyDescent="0.3">
      <c r="A64" s="8">
        <f t="shared" si="1"/>
        <v>61</v>
      </c>
      <c r="B64" s="11" t="s">
        <v>152</v>
      </c>
      <c r="C64" s="12">
        <v>0</v>
      </c>
      <c r="D64" s="12"/>
      <c r="E64" s="222"/>
      <c r="F64" s="12">
        <v>0</v>
      </c>
      <c r="G64" s="222"/>
      <c r="H64" s="12">
        <f t="shared" si="2"/>
        <v>0</v>
      </c>
      <c r="I64" s="83"/>
      <c r="J64" s="123"/>
    </row>
    <row r="65" spans="1:8" x14ac:dyDescent="0.3">
      <c r="A65" s="8">
        <f t="shared" si="1"/>
        <v>62</v>
      </c>
      <c r="B65" s="11" t="s">
        <v>153</v>
      </c>
      <c r="C65" s="12">
        <v>0</v>
      </c>
      <c r="D65" s="12"/>
      <c r="F65" s="12">
        <v>0</v>
      </c>
      <c r="H65" s="12">
        <f t="shared" si="2"/>
        <v>0</v>
      </c>
    </row>
    <row r="66" spans="1:8" ht="15" thickBot="1" x14ac:dyDescent="0.35">
      <c r="A66" s="8">
        <f t="shared" si="1"/>
        <v>63</v>
      </c>
      <c r="B66" s="11" t="s">
        <v>768</v>
      </c>
      <c r="C66" s="12">
        <v>20000</v>
      </c>
      <c r="D66" s="12">
        <v>20000</v>
      </c>
      <c r="F66" s="12">
        <v>20000</v>
      </c>
      <c r="H66" s="12">
        <f t="shared" si="2"/>
        <v>0</v>
      </c>
    </row>
    <row r="67" spans="1:8" ht="15.6" x14ac:dyDescent="0.3">
      <c r="A67" s="8">
        <f t="shared" si="1"/>
        <v>64</v>
      </c>
      <c r="B67" s="16" t="s">
        <v>646</v>
      </c>
      <c r="C67" s="99">
        <f>SUM(C53:C66)</f>
        <v>211250</v>
      </c>
      <c r="D67" s="18">
        <f>SUM(D53:D66)</f>
        <v>241250</v>
      </c>
      <c r="F67" s="99">
        <f>SUM(F53:F66)</f>
        <v>241250</v>
      </c>
      <c r="H67" s="99">
        <f t="shared" si="2"/>
        <v>0</v>
      </c>
    </row>
    <row r="68" spans="1:8" x14ac:dyDescent="0.3">
      <c r="A68" s="8">
        <f t="shared" si="1"/>
        <v>65</v>
      </c>
      <c r="B68" s="19"/>
      <c r="C68" s="20"/>
      <c r="D68" s="20"/>
      <c r="F68" s="20"/>
      <c r="H68" s="20"/>
    </row>
    <row r="69" spans="1:8" ht="18" x14ac:dyDescent="0.35">
      <c r="A69" s="8">
        <f t="shared" si="1"/>
        <v>66</v>
      </c>
      <c r="B69" s="40" t="s">
        <v>154</v>
      </c>
      <c r="C69" s="100"/>
      <c r="D69" s="41"/>
      <c r="F69" s="100"/>
      <c r="H69" s="106"/>
    </row>
    <row r="70" spans="1:8" x14ac:dyDescent="0.3">
      <c r="A70" s="8">
        <f t="shared" ref="A70:A133" si="3">A69+1</f>
        <v>67</v>
      </c>
      <c r="B70" s="11" t="s">
        <v>162</v>
      </c>
      <c r="C70" s="12">
        <f>Salaries!D7</f>
        <v>160292.85999999999</v>
      </c>
      <c r="D70" s="12">
        <v>160292.85999999999</v>
      </c>
      <c r="F70" s="12">
        <f>Salaries!E7</f>
        <v>158000.28</v>
      </c>
      <c r="H70" s="12">
        <f t="shared" ref="H70:H88" si="4">F70-D70</f>
        <v>-2292.5799999999872</v>
      </c>
    </row>
    <row r="71" spans="1:8" x14ac:dyDescent="0.3">
      <c r="A71" s="8">
        <f t="shared" si="3"/>
        <v>68</v>
      </c>
      <c r="B71" s="11" t="s">
        <v>169</v>
      </c>
      <c r="C71" s="12">
        <v>0</v>
      </c>
      <c r="D71" s="12">
        <v>0</v>
      </c>
      <c r="F71" s="12">
        <v>0</v>
      </c>
      <c r="H71" s="12">
        <f t="shared" si="4"/>
        <v>0</v>
      </c>
    </row>
    <row r="72" spans="1:8" x14ac:dyDescent="0.3">
      <c r="A72" s="8">
        <f t="shared" si="3"/>
        <v>69</v>
      </c>
      <c r="B72" s="11" t="s">
        <v>163</v>
      </c>
      <c r="C72" s="12">
        <v>12813.2</v>
      </c>
      <c r="D72" s="12">
        <v>12813.203789999998</v>
      </c>
      <c r="F72" s="12">
        <f>F70*0.0765</f>
        <v>12087.021419999999</v>
      </c>
      <c r="H72" s="12">
        <f t="shared" si="4"/>
        <v>-726.18236999999863</v>
      </c>
    </row>
    <row r="73" spans="1:8" x14ac:dyDescent="0.3">
      <c r="A73" s="8">
        <f t="shared" si="3"/>
        <v>70</v>
      </c>
      <c r="B73" s="11" t="s">
        <v>164</v>
      </c>
      <c r="C73" s="12">
        <v>9606.48</v>
      </c>
      <c r="D73" s="12">
        <v>11699.64</v>
      </c>
      <c r="F73" s="12">
        <f>F70*0.06</f>
        <v>9480.0167999999994</v>
      </c>
      <c r="H73" s="12">
        <f t="shared" si="4"/>
        <v>-2219.6232</v>
      </c>
    </row>
    <row r="74" spans="1:8" x14ac:dyDescent="0.3">
      <c r="A74" s="8">
        <f t="shared" si="3"/>
        <v>71</v>
      </c>
      <c r="B74" s="11" t="s">
        <v>165</v>
      </c>
      <c r="C74" s="12">
        <v>4857.75</v>
      </c>
      <c r="D74" s="12">
        <v>5255.0409600000003</v>
      </c>
      <c r="F74" s="12">
        <f>F70*0.03</f>
        <v>4740.0083999999997</v>
      </c>
      <c r="H74" s="12">
        <f t="shared" si="4"/>
        <v>-515.03256000000056</v>
      </c>
    </row>
    <row r="75" spans="1:8" x14ac:dyDescent="0.3">
      <c r="A75" s="8">
        <f t="shared" si="3"/>
        <v>72</v>
      </c>
      <c r="B75" s="11" t="s">
        <v>166</v>
      </c>
      <c r="C75" s="12">
        <v>423.17</v>
      </c>
      <c r="D75" s="12">
        <v>423.1731504</v>
      </c>
      <c r="F75" s="12">
        <f>F70*0.0025</f>
        <v>395.00069999999999</v>
      </c>
      <c r="H75" s="12">
        <f t="shared" si="4"/>
        <v>-28.172450400000002</v>
      </c>
    </row>
    <row r="76" spans="1:8" x14ac:dyDescent="0.3">
      <c r="A76" s="8">
        <f t="shared" si="3"/>
        <v>73</v>
      </c>
      <c r="B76" s="11" t="s">
        <v>163</v>
      </c>
      <c r="C76" s="12">
        <v>0</v>
      </c>
      <c r="D76" s="12">
        <v>0</v>
      </c>
      <c r="F76" s="12">
        <v>0</v>
      </c>
      <c r="H76" s="12">
        <f t="shared" si="4"/>
        <v>0</v>
      </c>
    </row>
    <row r="77" spans="1:8" x14ac:dyDescent="0.3">
      <c r="A77" s="8">
        <f t="shared" si="3"/>
        <v>74</v>
      </c>
      <c r="B77" s="11" t="s">
        <v>155</v>
      </c>
      <c r="C77" s="12">
        <v>250</v>
      </c>
      <c r="D77" s="12">
        <v>250</v>
      </c>
      <c r="F77" s="12">
        <v>250</v>
      </c>
      <c r="H77" s="12">
        <f t="shared" si="4"/>
        <v>0</v>
      </c>
    </row>
    <row r="78" spans="1:8" x14ac:dyDescent="0.3">
      <c r="A78" s="8">
        <f t="shared" si="3"/>
        <v>75</v>
      </c>
      <c r="B78" s="11" t="s">
        <v>156</v>
      </c>
      <c r="C78" s="12">
        <v>500</v>
      </c>
      <c r="D78" s="12">
        <v>500</v>
      </c>
      <c r="F78" s="12">
        <v>500</v>
      </c>
      <c r="H78" s="12">
        <f t="shared" si="4"/>
        <v>0</v>
      </c>
    </row>
    <row r="79" spans="1:8" x14ac:dyDescent="0.3">
      <c r="A79" s="8">
        <f t="shared" si="3"/>
        <v>76</v>
      </c>
      <c r="B79" s="11" t="s">
        <v>124</v>
      </c>
      <c r="C79" s="12">
        <v>1000</v>
      </c>
      <c r="D79" s="12">
        <v>1000</v>
      </c>
      <c r="F79" s="12">
        <v>1000</v>
      </c>
      <c r="H79" s="12">
        <f t="shared" si="4"/>
        <v>0</v>
      </c>
    </row>
    <row r="80" spans="1:8" x14ac:dyDescent="0.3">
      <c r="A80" s="8">
        <f t="shared" si="3"/>
        <v>77</v>
      </c>
      <c r="B80" s="11" t="s">
        <v>157</v>
      </c>
      <c r="C80" s="12">
        <v>750</v>
      </c>
      <c r="D80" s="12">
        <v>750</v>
      </c>
      <c r="F80" s="12">
        <v>750</v>
      </c>
      <c r="H80" s="12">
        <f t="shared" si="4"/>
        <v>0</v>
      </c>
    </row>
    <row r="81" spans="1:10" x14ac:dyDescent="0.3">
      <c r="A81" s="8">
        <f t="shared" si="3"/>
        <v>78</v>
      </c>
      <c r="B81" s="11" t="s">
        <v>126</v>
      </c>
      <c r="C81" s="12">
        <v>1000</v>
      </c>
      <c r="D81" s="12">
        <v>1000</v>
      </c>
      <c r="F81" s="12">
        <v>0</v>
      </c>
      <c r="H81" s="12">
        <f t="shared" si="4"/>
        <v>-1000</v>
      </c>
    </row>
    <row r="82" spans="1:10" x14ac:dyDescent="0.3">
      <c r="A82" s="8">
        <f t="shared" si="3"/>
        <v>79</v>
      </c>
      <c r="B82" s="11" t="s">
        <v>158</v>
      </c>
      <c r="C82" s="12">
        <v>7500</v>
      </c>
      <c r="D82" s="12">
        <v>7500</v>
      </c>
      <c r="F82" s="12">
        <v>7500</v>
      </c>
      <c r="H82" s="12">
        <f t="shared" si="4"/>
        <v>0</v>
      </c>
    </row>
    <row r="83" spans="1:10" x14ac:dyDescent="0.3">
      <c r="A83" s="8">
        <f t="shared" si="3"/>
        <v>80</v>
      </c>
      <c r="B83" s="11" t="s">
        <v>159</v>
      </c>
      <c r="C83" s="12">
        <v>1000</v>
      </c>
      <c r="D83" s="12">
        <v>1000</v>
      </c>
      <c r="F83" s="12">
        <v>1000</v>
      </c>
      <c r="H83" s="12">
        <f t="shared" si="4"/>
        <v>0</v>
      </c>
    </row>
    <row r="84" spans="1:10" x14ac:dyDescent="0.3">
      <c r="A84" s="8">
        <f t="shared" si="3"/>
        <v>81</v>
      </c>
      <c r="B84" s="11" t="s">
        <v>160</v>
      </c>
      <c r="C84" s="12">
        <v>10000</v>
      </c>
      <c r="D84" s="12">
        <v>10000</v>
      </c>
      <c r="F84" s="12">
        <v>10000</v>
      </c>
      <c r="H84" s="12">
        <f t="shared" si="4"/>
        <v>0</v>
      </c>
    </row>
    <row r="85" spans="1:10" s="17" customFormat="1" ht="15.6" x14ac:dyDescent="0.3">
      <c r="A85" s="8">
        <f t="shared" si="3"/>
        <v>82</v>
      </c>
      <c r="B85" s="11" t="s">
        <v>161</v>
      </c>
      <c r="C85" s="12">
        <v>3600</v>
      </c>
      <c r="D85" s="12">
        <v>3600</v>
      </c>
      <c r="E85" s="222"/>
      <c r="F85" s="12">
        <v>0</v>
      </c>
      <c r="G85" s="222"/>
      <c r="H85" s="12">
        <f t="shared" si="4"/>
        <v>-3600</v>
      </c>
      <c r="I85" s="83"/>
      <c r="J85" s="123"/>
    </row>
    <row r="86" spans="1:10" x14ac:dyDescent="0.3">
      <c r="A86" s="8">
        <f t="shared" si="3"/>
        <v>83</v>
      </c>
      <c r="B86" s="11" t="s">
        <v>167</v>
      </c>
      <c r="C86" s="12">
        <v>7200</v>
      </c>
      <c r="D86" s="12">
        <v>7200</v>
      </c>
      <c r="F86" s="12">
        <v>7200</v>
      </c>
      <c r="H86" s="12">
        <f t="shared" si="4"/>
        <v>0</v>
      </c>
    </row>
    <row r="87" spans="1:10" ht="15" thickBot="1" x14ac:dyDescent="0.35">
      <c r="A87" s="8">
        <f t="shared" si="3"/>
        <v>84</v>
      </c>
      <c r="B87" s="11" t="s">
        <v>168</v>
      </c>
      <c r="C87" s="12">
        <v>7500</v>
      </c>
      <c r="D87" s="12">
        <v>0</v>
      </c>
      <c r="F87" s="12">
        <v>0</v>
      </c>
      <c r="H87" s="12">
        <f t="shared" si="4"/>
        <v>0</v>
      </c>
    </row>
    <row r="88" spans="1:10" ht="15.6" x14ac:dyDescent="0.3">
      <c r="A88" s="8">
        <f t="shared" si="3"/>
        <v>85</v>
      </c>
      <c r="B88" s="16" t="s">
        <v>646</v>
      </c>
      <c r="C88" s="99">
        <f>SUM(C70:C87)</f>
        <v>228293.46000000002</v>
      </c>
      <c r="D88" s="99">
        <f>SUM(D70:D87)</f>
        <v>223283.9179004</v>
      </c>
      <c r="F88" s="99">
        <f>SUM(F70:F87)</f>
        <v>212902.32732000001</v>
      </c>
      <c r="H88" s="99">
        <f t="shared" si="4"/>
        <v>-10381.590580399992</v>
      </c>
    </row>
    <row r="89" spans="1:10" x14ac:dyDescent="0.3">
      <c r="A89" s="8">
        <f t="shared" si="3"/>
        <v>86</v>
      </c>
      <c r="C89" s="20"/>
      <c r="D89" s="20"/>
      <c r="F89" s="20"/>
      <c r="H89" s="20"/>
    </row>
    <row r="90" spans="1:10" ht="18" x14ac:dyDescent="0.35">
      <c r="A90" s="8">
        <f t="shared" si="3"/>
        <v>87</v>
      </c>
      <c r="B90" s="40" t="s">
        <v>170</v>
      </c>
      <c r="C90" s="100"/>
      <c r="D90" s="100"/>
      <c r="F90" s="100"/>
      <c r="H90" s="106"/>
    </row>
    <row r="91" spans="1:10" x14ac:dyDescent="0.3">
      <c r="A91" s="8">
        <f t="shared" si="3"/>
        <v>88</v>
      </c>
      <c r="B91" s="11" t="s">
        <v>171</v>
      </c>
      <c r="C91" s="12">
        <v>41450</v>
      </c>
      <c r="D91" s="12">
        <v>41450</v>
      </c>
      <c r="F91" s="12">
        <v>41450</v>
      </c>
      <c r="H91" s="12">
        <f t="shared" ref="H91:H122" si="5">F91-D91</f>
        <v>0</v>
      </c>
    </row>
    <row r="92" spans="1:10" x14ac:dyDescent="0.3">
      <c r="A92" s="8">
        <f t="shared" si="3"/>
        <v>89</v>
      </c>
      <c r="B92" s="11" t="s">
        <v>124</v>
      </c>
      <c r="C92" s="12">
        <v>600</v>
      </c>
      <c r="D92" s="12">
        <v>600</v>
      </c>
      <c r="F92" s="12">
        <v>600</v>
      </c>
      <c r="H92" s="12">
        <f t="shared" si="5"/>
        <v>0</v>
      </c>
    </row>
    <row r="93" spans="1:10" x14ac:dyDescent="0.3">
      <c r="A93" s="8">
        <f t="shared" si="3"/>
        <v>90</v>
      </c>
      <c r="B93" s="11" t="s">
        <v>172</v>
      </c>
      <c r="C93" s="12">
        <v>700</v>
      </c>
      <c r="D93" s="12">
        <v>700</v>
      </c>
      <c r="F93" s="12">
        <v>700</v>
      </c>
      <c r="H93" s="12">
        <f t="shared" si="5"/>
        <v>0</v>
      </c>
    </row>
    <row r="94" spans="1:10" x14ac:dyDescent="0.3">
      <c r="A94" s="8">
        <f t="shared" si="3"/>
        <v>91</v>
      </c>
      <c r="B94" s="11" t="s">
        <v>173</v>
      </c>
      <c r="C94" s="12">
        <v>750</v>
      </c>
      <c r="D94" s="12">
        <v>750</v>
      </c>
      <c r="F94" s="12">
        <v>750</v>
      </c>
      <c r="H94" s="12">
        <f t="shared" si="5"/>
        <v>0</v>
      </c>
    </row>
    <row r="95" spans="1:10" x14ac:dyDescent="0.3">
      <c r="A95" s="8">
        <f t="shared" si="3"/>
        <v>92</v>
      </c>
      <c r="B95" s="11" t="s">
        <v>174</v>
      </c>
      <c r="C95" s="12">
        <v>0</v>
      </c>
      <c r="D95" s="12"/>
      <c r="F95" s="12"/>
      <c r="H95" s="12">
        <f t="shared" si="5"/>
        <v>0</v>
      </c>
    </row>
    <row r="96" spans="1:10" x14ac:dyDescent="0.3">
      <c r="A96" s="8">
        <f t="shared" si="3"/>
        <v>93</v>
      </c>
      <c r="B96" s="11" t="s">
        <v>175</v>
      </c>
      <c r="C96" s="12">
        <v>3000</v>
      </c>
      <c r="D96" s="12">
        <v>3000</v>
      </c>
      <c r="F96" s="12">
        <v>2500</v>
      </c>
      <c r="H96" s="12">
        <f t="shared" si="5"/>
        <v>-500</v>
      </c>
    </row>
    <row r="97" spans="1:8" x14ac:dyDescent="0.3">
      <c r="A97" s="8">
        <f t="shared" si="3"/>
        <v>94</v>
      </c>
      <c r="B97" s="11" t="s">
        <v>176</v>
      </c>
      <c r="C97" s="12">
        <v>3000</v>
      </c>
      <c r="D97" s="12">
        <v>3000</v>
      </c>
      <c r="F97" s="12">
        <v>2500</v>
      </c>
      <c r="H97" s="12">
        <f t="shared" si="5"/>
        <v>-500</v>
      </c>
    </row>
    <row r="98" spans="1:8" x14ac:dyDescent="0.3">
      <c r="A98" s="8">
        <f t="shared" si="3"/>
        <v>95</v>
      </c>
      <c r="B98" s="11" t="s">
        <v>177</v>
      </c>
      <c r="C98" s="12">
        <v>3000</v>
      </c>
      <c r="D98" s="12">
        <v>3000</v>
      </c>
      <c r="F98" s="12">
        <v>2500</v>
      </c>
      <c r="H98" s="12">
        <f t="shared" si="5"/>
        <v>-500</v>
      </c>
    </row>
    <row r="99" spans="1:8" x14ac:dyDescent="0.3">
      <c r="A99" s="8">
        <f t="shared" si="3"/>
        <v>96</v>
      </c>
      <c r="B99" s="11" t="s">
        <v>178</v>
      </c>
      <c r="C99" s="12">
        <v>3000</v>
      </c>
      <c r="D99" s="12">
        <v>3000</v>
      </c>
      <c r="F99" s="12">
        <v>2500</v>
      </c>
      <c r="H99" s="12">
        <f t="shared" si="5"/>
        <v>-500</v>
      </c>
    </row>
    <row r="100" spans="1:8" x14ac:dyDescent="0.3">
      <c r="A100" s="8">
        <f t="shared" si="3"/>
        <v>97</v>
      </c>
      <c r="B100" s="11" t="s">
        <v>179</v>
      </c>
      <c r="C100" s="12">
        <v>3000</v>
      </c>
      <c r="D100" s="12">
        <v>3000</v>
      </c>
      <c r="F100" s="12">
        <v>2500</v>
      </c>
      <c r="H100" s="12">
        <f t="shared" si="5"/>
        <v>-500</v>
      </c>
    </row>
    <row r="101" spans="1:8" x14ac:dyDescent="0.3">
      <c r="A101" s="8">
        <f t="shared" si="3"/>
        <v>98</v>
      </c>
      <c r="B101" s="11" t="s">
        <v>180</v>
      </c>
      <c r="C101" s="12">
        <v>3000</v>
      </c>
      <c r="D101" s="12">
        <v>3000</v>
      </c>
      <c r="F101" s="12">
        <v>2500</v>
      </c>
      <c r="H101" s="12">
        <f t="shared" si="5"/>
        <v>-500</v>
      </c>
    </row>
    <row r="102" spans="1:8" x14ac:dyDescent="0.3">
      <c r="A102" s="8">
        <f t="shared" si="3"/>
        <v>99</v>
      </c>
      <c r="B102" s="11" t="s">
        <v>181</v>
      </c>
      <c r="C102" s="12">
        <v>3000</v>
      </c>
      <c r="D102" s="12">
        <v>3000</v>
      </c>
      <c r="F102" s="12">
        <v>2500</v>
      </c>
      <c r="H102" s="12">
        <f t="shared" si="5"/>
        <v>-500</v>
      </c>
    </row>
    <row r="103" spans="1:8" x14ac:dyDescent="0.3">
      <c r="A103" s="8">
        <f t="shared" si="3"/>
        <v>100</v>
      </c>
      <c r="B103" s="11" t="s">
        <v>182</v>
      </c>
      <c r="C103" s="12">
        <v>3000</v>
      </c>
      <c r="D103" s="12">
        <v>3000</v>
      </c>
      <c r="F103" s="12">
        <v>2500</v>
      </c>
      <c r="H103" s="12">
        <f t="shared" si="5"/>
        <v>-500</v>
      </c>
    </row>
    <row r="104" spans="1:8" x14ac:dyDescent="0.3">
      <c r="A104" s="8">
        <f t="shared" si="3"/>
        <v>101</v>
      </c>
      <c r="B104" s="11" t="s">
        <v>183</v>
      </c>
      <c r="C104" s="12">
        <v>3000</v>
      </c>
      <c r="D104" s="12">
        <v>3000</v>
      </c>
      <c r="F104" s="12">
        <v>2500</v>
      </c>
      <c r="H104" s="12">
        <f t="shared" si="5"/>
        <v>-500</v>
      </c>
    </row>
    <row r="105" spans="1:8" x14ac:dyDescent="0.3">
      <c r="A105" s="8">
        <f t="shared" si="3"/>
        <v>102</v>
      </c>
      <c r="B105" s="11" t="s">
        <v>184</v>
      </c>
      <c r="C105" s="12">
        <v>10000</v>
      </c>
      <c r="D105" s="12">
        <v>10000</v>
      </c>
      <c r="F105" s="12">
        <v>10000</v>
      </c>
      <c r="H105" s="12">
        <f t="shared" si="5"/>
        <v>0</v>
      </c>
    </row>
    <row r="106" spans="1:8" x14ac:dyDescent="0.3">
      <c r="A106" s="8">
        <f t="shared" si="3"/>
        <v>103</v>
      </c>
      <c r="B106" s="11" t="s">
        <v>185</v>
      </c>
      <c r="C106" s="12">
        <v>10000</v>
      </c>
      <c r="D106" s="12">
        <v>10000</v>
      </c>
      <c r="F106" s="12">
        <v>10000</v>
      </c>
      <c r="H106" s="12">
        <f t="shared" si="5"/>
        <v>0</v>
      </c>
    </row>
    <row r="107" spans="1:8" x14ac:dyDescent="0.3">
      <c r="A107" s="8">
        <f t="shared" si="3"/>
        <v>104</v>
      </c>
      <c r="B107" s="11" t="s">
        <v>186</v>
      </c>
      <c r="C107" s="12">
        <v>10000</v>
      </c>
      <c r="D107" s="12">
        <v>10000</v>
      </c>
      <c r="F107" s="12">
        <v>10000</v>
      </c>
      <c r="H107" s="12">
        <f t="shared" si="5"/>
        <v>0</v>
      </c>
    </row>
    <row r="108" spans="1:8" x14ac:dyDescent="0.3">
      <c r="A108" s="8">
        <f t="shared" si="3"/>
        <v>105</v>
      </c>
      <c r="B108" s="11" t="s">
        <v>187</v>
      </c>
      <c r="C108" s="12">
        <v>10000</v>
      </c>
      <c r="D108" s="12">
        <v>10000</v>
      </c>
      <c r="F108" s="12">
        <v>10000</v>
      </c>
      <c r="H108" s="12">
        <f t="shared" si="5"/>
        <v>0</v>
      </c>
    </row>
    <row r="109" spans="1:8" x14ac:dyDescent="0.3">
      <c r="A109" s="8">
        <f t="shared" si="3"/>
        <v>106</v>
      </c>
      <c r="B109" s="11" t="s">
        <v>188</v>
      </c>
      <c r="C109" s="12">
        <v>10000</v>
      </c>
      <c r="D109" s="12">
        <v>10000</v>
      </c>
      <c r="F109" s="12">
        <v>10000</v>
      </c>
      <c r="H109" s="12">
        <f t="shared" si="5"/>
        <v>0</v>
      </c>
    </row>
    <row r="110" spans="1:8" x14ac:dyDescent="0.3">
      <c r="A110" s="8">
        <f t="shared" si="3"/>
        <v>107</v>
      </c>
      <c r="B110" s="11" t="s">
        <v>189</v>
      </c>
      <c r="C110" s="12">
        <v>10000</v>
      </c>
      <c r="D110" s="12">
        <v>10000</v>
      </c>
      <c r="F110" s="12">
        <v>10000</v>
      </c>
      <c r="H110" s="12">
        <f t="shared" si="5"/>
        <v>0</v>
      </c>
    </row>
    <row r="111" spans="1:8" x14ac:dyDescent="0.3">
      <c r="A111" s="8">
        <f t="shared" si="3"/>
        <v>108</v>
      </c>
      <c r="B111" s="11" t="s">
        <v>190</v>
      </c>
      <c r="C111" s="12">
        <v>10000</v>
      </c>
      <c r="D111" s="12">
        <v>10000</v>
      </c>
      <c r="F111" s="12">
        <v>10000</v>
      </c>
      <c r="H111" s="12">
        <f t="shared" si="5"/>
        <v>0</v>
      </c>
    </row>
    <row r="112" spans="1:8" x14ac:dyDescent="0.3">
      <c r="A112" s="8">
        <f t="shared" si="3"/>
        <v>109</v>
      </c>
      <c r="B112" s="11" t="s">
        <v>191</v>
      </c>
      <c r="C112" s="12">
        <v>10000</v>
      </c>
      <c r="D112" s="12">
        <v>10000</v>
      </c>
      <c r="F112" s="12">
        <v>10000</v>
      </c>
      <c r="H112" s="12">
        <f t="shared" si="5"/>
        <v>0</v>
      </c>
    </row>
    <row r="113" spans="1:10" x14ac:dyDescent="0.3">
      <c r="A113" s="8">
        <f t="shared" si="3"/>
        <v>110</v>
      </c>
      <c r="B113" s="11" t="s">
        <v>192</v>
      </c>
      <c r="C113" s="12">
        <v>10000</v>
      </c>
      <c r="D113" s="12">
        <v>10000</v>
      </c>
      <c r="F113" s="12">
        <v>10000</v>
      </c>
      <c r="H113" s="12">
        <f t="shared" si="5"/>
        <v>0</v>
      </c>
    </row>
    <row r="114" spans="1:10" x14ac:dyDescent="0.3">
      <c r="A114" s="8">
        <f t="shared" si="3"/>
        <v>111</v>
      </c>
      <c r="B114" s="11" t="s">
        <v>274</v>
      </c>
      <c r="C114" s="12">
        <v>3000</v>
      </c>
      <c r="D114" s="12">
        <v>3000</v>
      </c>
      <c r="F114" s="12">
        <v>3000</v>
      </c>
      <c r="H114" s="12">
        <f t="shared" si="5"/>
        <v>0</v>
      </c>
    </row>
    <row r="115" spans="1:10" x14ac:dyDescent="0.3">
      <c r="A115" s="8">
        <f t="shared" si="3"/>
        <v>112</v>
      </c>
      <c r="B115" s="11" t="s">
        <v>193</v>
      </c>
      <c r="C115" s="12">
        <v>4500</v>
      </c>
      <c r="D115" s="12">
        <v>4500</v>
      </c>
      <c r="F115" s="12">
        <v>4500</v>
      </c>
      <c r="H115" s="12">
        <f t="shared" si="5"/>
        <v>0</v>
      </c>
    </row>
    <row r="116" spans="1:10" x14ac:dyDescent="0.3">
      <c r="A116" s="8">
        <f t="shared" si="3"/>
        <v>113</v>
      </c>
      <c r="B116" s="11" t="s">
        <v>194</v>
      </c>
      <c r="C116" s="12">
        <v>0</v>
      </c>
      <c r="D116" s="12">
        <v>0</v>
      </c>
      <c r="F116" s="12">
        <v>0</v>
      </c>
      <c r="H116" s="12">
        <f t="shared" si="5"/>
        <v>0</v>
      </c>
    </row>
    <row r="117" spans="1:10" x14ac:dyDescent="0.3">
      <c r="A117" s="8">
        <f t="shared" si="3"/>
        <v>114</v>
      </c>
      <c r="B117" s="11" t="s">
        <v>195</v>
      </c>
      <c r="C117" s="12">
        <v>136000.68</v>
      </c>
      <c r="D117" s="12">
        <v>136000.68</v>
      </c>
      <c r="F117" s="12">
        <f>Salaries!E21</f>
        <v>136000.68</v>
      </c>
      <c r="H117" s="12">
        <f t="shared" si="5"/>
        <v>0</v>
      </c>
    </row>
    <row r="118" spans="1:10" x14ac:dyDescent="0.3">
      <c r="A118" s="8">
        <f t="shared" si="3"/>
        <v>115</v>
      </c>
      <c r="B118" s="11" t="s">
        <v>163</v>
      </c>
      <c r="C118" s="12">
        <v>12790.85</v>
      </c>
      <c r="D118" s="12">
        <v>12790.852019999998</v>
      </c>
      <c r="F118" s="12">
        <v>12790.85</v>
      </c>
      <c r="H118" s="12">
        <f t="shared" si="5"/>
        <v>-2.0199999980832217E-3</v>
      </c>
    </row>
    <row r="119" spans="1:10" s="17" customFormat="1" ht="15.6" x14ac:dyDescent="0.3">
      <c r="A119" s="8">
        <f t="shared" si="3"/>
        <v>116</v>
      </c>
      <c r="B119" s="11" t="s">
        <v>164</v>
      </c>
      <c r="C119" s="12">
        <v>0</v>
      </c>
      <c r="D119" s="12">
        <v>0</v>
      </c>
      <c r="E119" s="222"/>
      <c r="F119" s="12">
        <v>0</v>
      </c>
      <c r="G119" s="222"/>
      <c r="H119" s="12">
        <f t="shared" si="5"/>
        <v>0</v>
      </c>
      <c r="I119" s="83"/>
      <c r="J119" s="123"/>
    </row>
    <row r="120" spans="1:10" x14ac:dyDescent="0.3">
      <c r="A120" s="8">
        <f t="shared" si="3"/>
        <v>117</v>
      </c>
      <c r="B120" s="11" t="s">
        <v>165</v>
      </c>
      <c r="C120" s="12">
        <v>0</v>
      </c>
      <c r="D120" s="12">
        <v>0</v>
      </c>
      <c r="F120" s="12">
        <v>0</v>
      </c>
      <c r="H120" s="12">
        <f t="shared" si="5"/>
        <v>0</v>
      </c>
    </row>
    <row r="121" spans="1:10" ht="15" thickBot="1" x14ac:dyDescent="0.35">
      <c r="A121" s="8">
        <f t="shared" si="3"/>
        <v>118</v>
      </c>
      <c r="B121" s="11" t="s">
        <v>196</v>
      </c>
      <c r="C121" s="12">
        <v>0</v>
      </c>
      <c r="D121" s="12">
        <v>0</v>
      </c>
      <c r="F121" s="12">
        <v>0</v>
      </c>
      <c r="H121" s="12">
        <f t="shared" si="5"/>
        <v>0</v>
      </c>
    </row>
    <row r="122" spans="1:10" ht="15.6" x14ac:dyDescent="0.3">
      <c r="A122" s="8">
        <f t="shared" si="3"/>
        <v>119</v>
      </c>
      <c r="B122" s="16" t="s">
        <v>646</v>
      </c>
      <c r="C122" s="99">
        <f>SUM(C91:C121)</f>
        <v>316791.52999999997</v>
      </c>
      <c r="D122" s="99">
        <f>SUM(D91:D121)</f>
        <v>316791.53201999998</v>
      </c>
      <c r="F122" s="99">
        <f>SUM(F91:F121)</f>
        <v>312291.52999999997</v>
      </c>
      <c r="H122" s="99">
        <f t="shared" si="5"/>
        <v>-4500.0020200000145</v>
      </c>
    </row>
    <row r="123" spans="1:10" x14ac:dyDescent="0.3">
      <c r="A123" s="8">
        <f t="shared" si="3"/>
        <v>120</v>
      </c>
      <c r="B123" s="19"/>
      <c r="C123" s="20"/>
      <c r="D123" s="20"/>
      <c r="F123" s="20"/>
      <c r="H123" s="20"/>
    </row>
    <row r="124" spans="1:10" ht="18" x14ac:dyDescent="0.35">
      <c r="A124" s="8">
        <f t="shared" si="3"/>
        <v>121</v>
      </c>
      <c r="B124" s="40" t="s">
        <v>197</v>
      </c>
      <c r="C124" s="100"/>
      <c r="D124" s="100"/>
      <c r="F124" s="100"/>
      <c r="H124" s="106"/>
    </row>
    <row r="125" spans="1:10" x14ac:dyDescent="0.3">
      <c r="A125" s="8">
        <f t="shared" si="3"/>
        <v>122</v>
      </c>
      <c r="B125" s="11" t="s">
        <v>162</v>
      </c>
      <c r="C125" s="12">
        <f>Salaries!D28</f>
        <v>141033.35999999999</v>
      </c>
      <c r="D125" s="12">
        <v>134918.16</v>
      </c>
      <c r="F125" s="239">
        <f>Salaries!E28</f>
        <v>0</v>
      </c>
      <c r="H125" s="12">
        <f t="shared" ref="H125:H135" si="6">F125-D125</f>
        <v>-134918.16</v>
      </c>
    </row>
    <row r="126" spans="1:10" x14ac:dyDescent="0.3">
      <c r="A126" s="8">
        <f t="shared" si="3"/>
        <v>123</v>
      </c>
      <c r="B126" s="11" t="s">
        <v>169</v>
      </c>
      <c r="C126" s="12">
        <v>0</v>
      </c>
      <c r="D126" s="12">
        <v>0</v>
      </c>
      <c r="F126" s="239">
        <v>0</v>
      </c>
      <c r="H126" s="12">
        <f t="shared" si="6"/>
        <v>0</v>
      </c>
    </row>
    <row r="127" spans="1:10" x14ac:dyDescent="0.3">
      <c r="A127" s="8">
        <f t="shared" si="3"/>
        <v>124</v>
      </c>
      <c r="B127" s="11" t="s">
        <v>199</v>
      </c>
      <c r="C127" s="12">
        <v>10321.24</v>
      </c>
      <c r="D127" s="12">
        <v>10321.239239999999</v>
      </c>
      <c r="F127" s="239">
        <f>F125*0.0765</f>
        <v>0</v>
      </c>
      <c r="H127" s="12">
        <f t="shared" si="6"/>
        <v>-10321.239239999999</v>
      </c>
    </row>
    <row r="128" spans="1:10" x14ac:dyDescent="0.3">
      <c r="A128" s="8">
        <f t="shared" si="3"/>
        <v>125</v>
      </c>
      <c r="B128" s="11" t="s">
        <v>164</v>
      </c>
      <c r="C128" s="12">
        <v>13525.92</v>
      </c>
      <c r="D128" s="12">
        <v>15803.64</v>
      </c>
      <c r="F128" s="239">
        <f>F125*0.1</f>
        <v>0</v>
      </c>
      <c r="H128" s="12">
        <f t="shared" si="6"/>
        <v>-15803.64</v>
      </c>
    </row>
    <row r="129" spans="1:10" x14ac:dyDescent="0.3">
      <c r="A129" s="8">
        <f t="shared" si="3"/>
        <v>126</v>
      </c>
      <c r="B129" s="11" t="s">
        <v>165</v>
      </c>
      <c r="C129" s="12">
        <v>7258.6</v>
      </c>
      <c r="D129" s="12">
        <v>7852.2369120000003</v>
      </c>
      <c r="F129" s="239">
        <f>F125*0.03</f>
        <v>0</v>
      </c>
      <c r="H129" s="12">
        <f t="shared" si="6"/>
        <v>-7852.2369120000003</v>
      </c>
    </row>
    <row r="130" spans="1:10" x14ac:dyDescent="0.3">
      <c r="A130" s="8">
        <f t="shared" si="3"/>
        <v>127</v>
      </c>
      <c r="B130" s="11" t="s">
        <v>166</v>
      </c>
      <c r="C130" s="12">
        <v>356.18</v>
      </c>
      <c r="D130" s="12">
        <v>356.18394239999998</v>
      </c>
      <c r="F130" s="239">
        <f>F125*0.0025</f>
        <v>0</v>
      </c>
      <c r="H130" s="12">
        <f t="shared" si="6"/>
        <v>-356.18394239999998</v>
      </c>
    </row>
    <row r="131" spans="1:10" x14ac:dyDescent="0.3">
      <c r="A131" s="8">
        <f t="shared" si="3"/>
        <v>128</v>
      </c>
      <c r="B131" s="11" t="s">
        <v>163</v>
      </c>
      <c r="C131" s="12">
        <v>0</v>
      </c>
      <c r="D131" s="12">
        <v>0</v>
      </c>
      <c r="F131" s="239">
        <v>0</v>
      </c>
      <c r="H131" s="12">
        <f t="shared" si="6"/>
        <v>0</v>
      </c>
    </row>
    <row r="132" spans="1:10" s="17" customFormat="1" ht="15.6" x14ac:dyDescent="0.3">
      <c r="A132" s="8">
        <f t="shared" si="3"/>
        <v>129</v>
      </c>
      <c r="B132" s="11" t="s">
        <v>198</v>
      </c>
      <c r="C132" s="12">
        <v>250</v>
      </c>
      <c r="D132" s="12">
        <v>250</v>
      </c>
      <c r="E132" s="222"/>
      <c r="F132" s="239"/>
      <c r="G132" s="222"/>
      <c r="H132" s="12">
        <f t="shared" si="6"/>
        <v>-250</v>
      </c>
      <c r="I132" s="83"/>
      <c r="J132" s="123"/>
    </row>
    <row r="133" spans="1:10" x14ac:dyDescent="0.3">
      <c r="A133" s="8">
        <f t="shared" si="3"/>
        <v>130</v>
      </c>
      <c r="B133" s="11" t="s">
        <v>126</v>
      </c>
      <c r="C133" s="12">
        <v>2000</v>
      </c>
      <c r="D133" s="12">
        <v>2000</v>
      </c>
      <c r="F133" s="239"/>
      <c r="H133" s="12">
        <f t="shared" si="6"/>
        <v>-2000</v>
      </c>
    </row>
    <row r="134" spans="1:10" ht="15" thickBot="1" x14ac:dyDescent="0.35">
      <c r="A134" s="8">
        <f t="shared" ref="A134:A197" si="7">A133+1</f>
        <v>131</v>
      </c>
      <c r="B134" s="11" t="s">
        <v>158</v>
      </c>
      <c r="C134" s="12">
        <v>1000</v>
      </c>
      <c r="D134" s="12">
        <v>1000</v>
      </c>
      <c r="F134" s="239"/>
      <c r="H134" s="12">
        <f t="shared" si="6"/>
        <v>-1000</v>
      </c>
      <c r="I134" s="118"/>
    </row>
    <row r="135" spans="1:10" ht="15.6" x14ac:dyDescent="0.3">
      <c r="A135" s="8">
        <f t="shared" si="7"/>
        <v>132</v>
      </c>
      <c r="B135" s="16" t="s">
        <v>646</v>
      </c>
      <c r="C135" s="99">
        <f>SUM(C125:C134)</f>
        <v>175745.3</v>
      </c>
      <c r="D135" s="99">
        <f>SUM(D125:D134)</f>
        <v>172501.46009440001</v>
      </c>
      <c r="F135" s="99">
        <f>SUM(F125:F134)</f>
        <v>0</v>
      </c>
      <c r="H135" s="99">
        <f t="shared" si="6"/>
        <v>-172501.46009440001</v>
      </c>
    </row>
    <row r="136" spans="1:10" x14ac:dyDescent="0.3">
      <c r="A136" s="8">
        <f t="shared" si="7"/>
        <v>133</v>
      </c>
      <c r="C136" s="20"/>
      <c r="D136" s="20"/>
      <c r="F136" s="20"/>
      <c r="H136" s="20"/>
    </row>
    <row r="137" spans="1:10" ht="18" x14ac:dyDescent="0.35">
      <c r="A137" s="8">
        <f t="shared" si="7"/>
        <v>134</v>
      </c>
      <c r="B137" s="40" t="s">
        <v>200</v>
      </c>
      <c r="C137" s="100"/>
      <c r="D137" s="100"/>
      <c r="F137" s="100"/>
      <c r="H137" s="106"/>
    </row>
    <row r="138" spans="1:10" x14ac:dyDescent="0.3">
      <c r="A138" s="8">
        <f t="shared" si="7"/>
        <v>135</v>
      </c>
      <c r="B138" s="11" t="s">
        <v>162</v>
      </c>
      <c r="C138" s="12">
        <v>244238.4</v>
      </c>
      <c r="D138" s="12">
        <v>244238.4</v>
      </c>
      <c r="F138" s="12">
        <f>Salaries!E39</f>
        <v>209108.2</v>
      </c>
      <c r="H138" s="12">
        <f t="shared" ref="H138:H152" si="8">F138-D138</f>
        <v>-35130.199999999983</v>
      </c>
    </row>
    <row r="139" spans="1:10" x14ac:dyDescent="0.3">
      <c r="A139" s="8">
        <f t="shared" si="7"/>
        <v>136</v>
      </c>
      <c r="B139" s="11" t="s">
        <v>169</v>
      </c>
      <c r="C139" s="12">
        <v>0</v>
      </c>
      <c r="D139" s="12">
        <v>0</v>
      </c>
      <c r="F139" s="12"/>
      <c r="H139" s="12">
        <f t="shared" si="8"/>
        <v>0</v>
      </c>
    </row>
    <row r="140" spans="1:10" x14ac:dyDescent="0.3">
      <c r="A140" s="8">
        <f t="shared" si="7"/>
        <v>137</v>
      </c>
      <c r="B140" s="11" t="s">
        <v>163</v>
      </c>
      <c r="C140" s="12">
        <v>18684.240000000002</v>
      </c>
      <c r="D140" s="12">
        <v>18684.2376</v>
      </c>
      <c r="F140" s="12">
        <f>F138*0.0765</f>
        <v>15996.7773</v>
      </c>
      <c r="H140" s="12">
        <f t="shared" si="8"/>
        <v>-2687.4603000000006</v>
      </c>
    </row>
    <row r="141" spans="1:10" x14ac:dyDescent="0.3">
      <c r="A141" s="8">
        <f t="shared" si="7"/>
        <v>138</v>
      </c>
      <c r="B141" s="11" t="s">
        <v>164</v>
      </c>
      <c r="C141" s="12">
        <v>24327.119999999999</v>
      </c>
      <c r="D141" s="12">
        <v>29858.760000000002</v>
      </c>
      <c r="F141" s="12">
        <f>F138*0.1</f>
        <v>20910.820000000003</v>
      </c>
      <c r="H141" s="12">
        <f t="shared" si="8"/>
        <v>-8947.9399999999987</v>
      </c>
    </row>
    <row r="142" spans="1:10" x14ac:dyDescent="0.3">
      <c r="A142" s="8">
        <f t="shared" si="7"/>
        <v>139</v>
      </c>
      <c r="B142" s="11" t="s">
        <v>165</v>
      </c>
      <c r="C142" s="12">
        <v>11274.77</v>
      </c>
      <c r="D142" s="12">
        <v>11274.76916</v>
      </c>
      <c r="F142" s="12">
        <f>F138*0.03</f>
        <v>6273.2460000000001</v>
      </c>
      <c r="H142" s="12">
        <f t="shared" si="8"/>
        <v>-5001.5231599999997</v>
      </c>
    </row>
    <row r="143" spans="1:10" x14ac:dyDescent="0.3">
      <c r="A143" s="8">
        <f t="shared" si="7"/>
        <v>140</v>
      </c>
      <c r="B143" s="11" t="s">
        <v>196</v>
      </c>
      <c r="C143" s="12">
        <v>579.35</v>
      </c>
      <c r="D143" s="12">
        <v>579.34799999999996</v>
      </c>
      <c r="F143" s="12">
        <f>F138*0.0025</f>
        <v>522.77050000000008</v>
      </c>
      <c r="H143" s="12">
        <f t="shared" si="8"/>
        <v>-56.577499999999873</v>
      </c>
    </row>
    <row r="144" spans="1:10" x14ac:dyDescent="0.3">
      <c r="A144" s="8">
        <f t="shared" si="7"/>
        <v>141</v>
      </c>
      <c r="B144" s="11" t="s">
        <v>204</v>
      </c>
      <c r="C144" s="12">
        <v>0</v>
      </c>
      <c r="D144" s="12">
        <v>0</v>
      </c>
      <c r="F144" s="12"/>
      <c r="H144" s="12">
        <f t="shared" si="8"/>
        <v>0</v>
      </c>
    </row>
    <row r="145" spans="1:10" x14ac:dyDescent="0.3">
      <c r="A145" s="8">
        <f t="shared" si="7"/>
        <v>142</v>
      </c>
      <c r="B145" s="11" t="s">
        <v>201</v>
      </c>
      <c r="C145" s="12">
        <v>1500</v>
      </c>
      <c r="D145" s="12">
        <v>1500</v>
      </c>
      <c r="F145" s="12">
        <v>1500</v>
      </c>
      <c r="H145" s="12">
        <f t="shared" si="8"/>
        <v>0</v>
      </c>
    </row>
    <row r="146" spans="1:10" x14ac:dyDescent="0.3">
      <c r="A146" s="8">
        <f t="shared" si="7"/>
        <v>143</v>
      </c>
      <c r="B146" s="11" t="s">
        <v>202</v>
      </c>
      <c r="C146" s="12">
        <v>5000</v>
      </c>
      <c r="D146" s="12">
        <v>5000</v>
      </c>
      <c r="F146" s="12">
        <v>2800</v>
      </c>
      <c r="H146" s="12">
        <f t="shared" si="8"/>
        <v>-2200</v>
      </c>
    </row>
    <row r="147" spans="1:10" x14ac:dyDescent="0.3">
      <c r="A147" s="8">
        <f t="shared" si="7"/>
        <v>144</v>
      </c>
      <c r="B147" s="11" t="s">
        <v>157</v>
      </c>
      <c r="C147" s="12">
        <v>65000</v>
      </c>
      <c r="D147" s="12">
        <v>65000</v>
      </c>
      <c r="F147" s="12">
        <v>65000</v>
      </c>
      <c r="H147" s="12">
        <f t="shared" si="8"/>
        <v>0</v>
      </c>
    </row>
    <row r="148" spans="1:10" x14ac:dyDescent="0.3">
      <c r="A148" s="8">
        <f t="shared" si="7"/>
        <v>145</v>
      </c>
      <c r="B148" s="11" t="s">
        <v>173</v>
      </c>
      <c r="C148" s="12">
        <v>0</v>
      </c>
      <c r="D148" s="12"/>
      <c r="F148" s="12">
        <v>0</v>
      </c>
      <c r="H148" s="12">
        <f t="shared" si="8"/>
        <v>0</v>
      </c>
    </row>
    <row r="149" spans="1:10" s="17" customFormat="1" ht="15.6" x14ac:dyDescent="0.3">
      <c r="A149" s="8">
        <f t="shared" si="7"/>
        <v>146</v>
      </c>
      <c r="B149" s="11" t="s">
        <v>174</v>
      </c>
      <c r="C149" s="12">
        <v>7500</v>
      </c>
      <c r="D149" s="12">
        <v>7500</v>
      </c>
      <c r="E149" s="222"/>
      <c r="F149" s="12">
        <v>4000</v>
      </c>
      <c r="G149" s="222"/>
      <c r="H149" s="12">
        <f t="shared" si="8"/>
        <v>-3500</v>
      </c>
      <c r="I149" s="83"/>
      <c r="J149" s="123"/>
    </row>
    <row r="150" spans="1:10" x14ac:dyDescent="0.3">
      <c r="A150" s="8">
        <f t="shared" si="7"/>
        <v>147</v>
      </c>
      <c r="B150" s="11" t="s">
        <v>203</v>
      </c>
      <c r="C150" s="12">
        <v>8000</v>
      </c>
      <c r="D150" s="12">
        <v>8000</v>
      </c>
      <c r="F150" s="12">
        <v>5000</v>
      </c>
      <c r="H150" s="12">
        <f t="shared" si="8"/>
        <v>-3000</v>
      </c>
    </row>
    <row r="151" spans="1:10" ht="15" thickBot="1" x14ac:dyDescent="0.35">
      <c r="A151" s="8">
        <f t="shared" si="7"/>
        <v>148</v>
      </c>
      <c r="B151" s="11" t="s">
        <v>385</v>
      </c>
      <c r="C151" s="12">
        <v>0</v>
      </c>
      <c r="D151" s="12">
        <v>0</v>
      </c>
      <c r="F151" s="12">
        <v>0</v>
      </c>
      <c r="H151" s="12">
        <f t="shared" si="8"/>
        <v>0</v>
      </c>
    </row>
    <row r="152" spans="1:10" ht="15.6" x14ac:dyDescent="0.3">
      <c r="A152" s="8">
        <f t="shared" si="7"/>
        <v>149</v>
      </c>
      <c r="B152" s="16" t="s">
        <v>646</v>
      </c>
      <c r="C152" s="99">
        <f>SUM(C138:C151)</f>
        <v>386103.88</v>
      </c>
      <c r="D152" s="99">
        <f>SUM(D138:D151)</f>
        <v>391635.51476000005</v>
      </c>
      <c r="F152" s="99">
        <f>SUM(F138:F151)</f>
        <v>331111.8138</v>
      </c>
      <c r="H152" s="99">
        <f t="shared" si="8"/>
        <v>-60523.700960000046</v>
      </c>
    </row>
    <row r="153" spans="1:10" x14ac:dyDescent="0.3">
      <c r="A153" s="8">
        <f t="shared" si="7"/>
        <v>150</v>
      </c>
      <c r="C153" s="20"/>
      <c r="D153" s="20"/>
      <c r="F153" s="20"/>
      <c r="H153" s="20"/>
    </row>
    <row r="154" spans="1:10" ht="18" x14ac:dyDescent="0.35">
      <c r="A154" s="8">
        <f t="shared" si="7"/>
        <v>151</v>
      </c>
      <c r="B154" s="40" t="s">
        <v>647</v>
      </c>
      <c r="C154" s="100"/>
      <c r="D154" s="100"/>
      <c r="F154" s="100"/>
      <c r="H154" s="106"/>
    </row>
    <row r="155" spans="1:10" x14ac:dyDescent="0.3">
      <c r="A155" s="8">
        <f t="shared" si="7"/>
        <v>152</v>
      </c>
      <c r="B155" s="11" t="s">
        <v>205</v>
      </c>
      <c r="C155" s="12">
        <v>0</v>
      </c>
      <c r="D155" s="12"/>
      <c r="F155" s="12">
        <v>0</v>
      </c>
      <c r="H155" s="12">
        <f t="shared" ref="H155:H182" si="9">F155-D155</f>
        <v>0</v>
      </c>
    </row>
    <row r="156" spans="1:10" x14ac:dyDescent="0.3">
      <c r="A156" s="8">
        <f t="shared" si="7"/>
        <v>153</v>
      </c>
      <c r="B156" s="11" t="s">
        <v>206</v>
      </c>
      <c r="C156" s="12">
        <v>0</v>
      </c>
      <c r="D156" s="12">
        <v>0</v>
      </c>
      <c r="F156" s="12">
        <v>0</v>
      </c>
      <c r="H156" s="12">
        <f t="shared" si="9"/>
        <v>0</v>
      </c>
    </row>
    <row r="157" spans="1:10" x14ac:dyDescent="0.3">
      <c r="A157" s="8">
        <f t="shared" si="7"/>
        <v>154</v>
      </c>
      <c r="B157" s="11" t="s">
        <v>753</v>
      </c>
      <c r="C157" s="12">
        <v>100000</v>
      </c>
      <c r="D157" s="12">
        <v>100000</v>
      </c>
      <c r="F157" s="12">
        <v>100000</v>
      </c>
      <c r="H157" s="12">
        <f t="shared" si="9"/>
        <v>0</v>
      </c>
    </row>
    <row r="158" spans="1:10" x14ac:dyDescent="0.3">
      <c r="A158" s="8">
        <f t="shared" si="7"/>
        <v>155</v>
      </c>
      <c r="B158" s="11" t="s">
        <v>207</v>
      </c>
      <c r="C158" s="12">
        <v>110000</v>
      </c>
      <c r="D158" s="12">
        <v>0</v>
      </c>
      <c r="F158" s="275">
        <v>0</v>
      </c>
      <c r="H158" s="12">
        <f t="shared" si="9"/>
        <v>0</v>
      </c>
    </row>
    <row r="159" spans="1:10" x14ac:dyDescent="0.3">
      <c r="A159" s="8">
        <f t="shared" si="7"/>
        <v>156</v>
      </c>
      <c r="B159" s="11" t="s">
        <v>208</v>
      </c>
      <c r="C159" s="12">
        <v>18000</v>
      </c>
      <c r="D159" s="12">
        <v>18000</v>
      </c>
      <c r="F159" s="12">
        <v>18000</v>
      </c>
      <c r="H159" s="12">
        <f t="shared" si="9"/>
        <v>0</v>
      </c>
    </row>
    <row r="160" spans="1:10" x14ac:dyDescent="0.3">
      <c r="A160" s="8">
        <f t="shared" si="7"/>
        <v>157</v>
      </c>
      <c r="B160" s="11" t="s">
        <v>209</v>
      </c>
      <c r="C160" s="12">
        <v>0</v>
      </c>
      <c r="D160" s="12">
        <v>0</v>
      </c>
      <c r="F160" s="12">
        <v>0</v>
      </c>
      <c r="H160" s="12">
        <f t="shared" si="9"/>
        <v>0</v>
      </c>
      <c r="J160" s="123" t="s">
        <v>802</v>
      </c>
    </row>
    <row r="161" spans="1:8" x14ac:dyDescent="0.3">
      <c r="A161" s="8">
        <f t="shared" si="7"/>
        <v>158</v>
      </c>
      <c r="B161" s="11" t="s">
        <v>210</v>
      </c>
      <c r="C161" s="12">
        <v>0</v>
      </c>
      <c r="D161" s="12">
        <v>0</v>
      </c>
      <c r="F161" s="12">
        <v>0</v>
      </c>
      <c r="H161" s="12">
        <f t="shared" si="9"/>
        <v>0</v>
      </c>
    </row>
    <row r="162" spans="1:8" x14ac:dyDescent="0.3">
      <c r="A162" s="8">
        <f t="shared" si="7"/>
        <v>159</v>
      </c>
      <c r="B162" s="11" t="s">
        <v>211</v>
      </c>
      <c r="C162" s="12">
        <v>0</v>
      </c>
      <c r="D162" s="12"/>
      <c r="F162" s="12">
        <v>0</v>
      </c>
      <c r="H162" s="12">
        <f t="shared" si="9"/>
        <v>0</v>
      </c>
    </row>
    <row r="163" spans="1:8" x14ac:dyDescent="0.3">
      <c r="A163" s="8">
        <f t="shared" si="7"/>
        <v>160</v>
      </c>
      <c r="B163" s="11" t="s">
        <v>771</v>
      </c>
      <c r="C163" s="12">
        <v>61321.5</v>
      </c>
      <c r="D163" s="12">
        <v>170000</v>
      </c>
      <c r="F163" s="12">
        <v>170000</v>
      </c>
      <c r="H163" s="12">
        <f t="shared" si="9"/>
        <v>0</v>
      </c>
    </row>
    <row r="164" spans="1:8" x14ac:dyDescent="0.3">
      <c r="A164" s="8">
        <f t="shared" si="7"/>
        <v>161</v>
      </c>
      <c r="B164" s="11" t="s">
        <v>212</v>
      </c>
      <c r="C164" s="12">
        <v>0</v>
      </c>
      <c r="D164" s="12">
        <v>0</v>
      </c>
      <c r="F164" s="12">
        <v>0</v>
      </c>
      <c r="H164" s="12">
        <f t="shared" si="9"/>
        <v>0</v>
      </c>
    </row>
    <row r="165" spans="1:8" x14ac:dyDescent="0.3">
      <c r="A165" s="8">
        <f t="shared" si="7"/>
        <v>162</v>
      </c>
      <c r="B165" s="11" t="s">
        <v>213</v>
      </c>
      <c r="C165" s="12">
        <v>20000</v>
      </c>
      <c r="D165" s="12">
        <v>20000</v>
      </c>
      <c r="F165" s="12">
        <v>20000</v>
      </c>
      <c r="H165" s="12">
        <f t="shared" si="9"/>
        <v>0</v>
      </c>
    </row>
    <row r="166" spans="1:8" x14ac:dyDescent="0.3">
      <c r="A166" s="8">
        <f t="shared" si="7"/>
        <v>163</v>
      </c>
      <c r="B166" s="11" t="s">
        <v>214</v>
      </c>
      <c r="C166" s="12">
        <v>0</v>
      </c>
      <c r="D166" s="12">
        <v>0</v>
      </c>
      <c r="F166" s="12">
        <v>0</v>
      </c>
      <c r="H166" s="12">
        <f t="shared" si="9"/>
        <v>0</v>
      </c>
    </row>
    <row r="167" spans="1:8" x14ac:dyDescent="0.3">
      <c r="A167" s="8">
        <f t="shared" si="7"/>
        <v>164</v>
      </c>
      <c r="B167" s="11" t="s">
        <v>215</v>
      </c>
      <c r="C167" s="12">
        <v>250000</v>
      </c>
      <c r="D167" s="12">
        <v>250000</v>
      </c>
      <c r="F167" s="12">
        <v>250000</v>
      </c>
      <c r="H167" s="12">
        <f t="shared" si="9"/>
        <v>0</v>
      </c>
    </row>
    <row r="168" spans="1:8" x14ac:dyDescent="0.3">
      <c r="A168" s="8">
        <f t="shared" si="7"/>
        <v>165</v>
      </c>
      <c r="B168" s="11" t="s">
        <v>216</v>
      </c>
      <c r="C168" s="12">
        <v>75000</v>
      </c>
      <c r="D168" s="12">
        <v>75000</v>
      </c>
      <c r="F168" s="12">
        <v>75000</v>
      </c>
      <c r="H168" s="12">
        <f t="shared" si="9"/>
        <v>0</v>
      </c>
    </row>
    <row r="169" spans="1:8" x14ac:dyDescent="0.3">
      <c r="A169" s="8">
        <f t="shared" si="7"/>
        <v>166</v>
      </c>
      <c r="B169" s="11" t="s">
        <v>217</v>
      </c>
      <c r="C169" s="12">
        <v>75000</v>
      </c>
      <c r="D169" s="12">
        <v>75000</v>
      </c>
      <c r="F169" s="12">
        <v>75000</v>
      </c>
      <c r="H169" s="12">
        <f t="shared" si="9"/>
        <v>0</v>
      </c>
    </row>
    <row r="170" spans="1:8" x14ac:dyDescent="0.3">
      <c r="A170" s="8">
        <f t="shared" si="7"/>
        <v>167</v>
      </c>
      <c r="B170" s="11" t="s">
        <v>218</v>
      </c>
      <c r="C170" s="12">
        <v>40000</v>
      </c>
      <c r="D170" s="12">
        <v>40000</v>
      </c>
      <c r="F170" s="12">
        <v>40000</v>
      </c>
      <c r="H170" s="12">
        <f t="shared" si="9"/>
        <v>0</v>
      </c>
    </row>
    <row r="171" spans="1:8" x14ac:dyDescent="0.3">
      <c r="A171" s="8">
        <f t="shared" si="7"/>
        <v>168</v>
      </c>
      <c r="B171" s="11" t="s">
        <v>219</v>
      </c>
      <c r="C171" s="12">
        <v>80000</v>
      </c>
      <c r="D171" s="12">
        <v>80000</v>
      </c>
      <c r="F171" s="12">
        <v>80000</v>
      </c>
      <c r="H171" s="12">
        <f t="shared" si="9"/>
        <v>0</v>
      </c>
    </row>
    <row r="172" spans="1:8" x14ac:dyDescent="0.3">
      <c r="A172" s="8">
        <f t="shared" si="7"/>
        <v>169</v>
      </c>
      <c r="B172" s="11" t="s">
        <v>220</v>
      </c>
      <c r="C172" s="12">
        <v>0</v>
      </c>
      <c r="D172" s="12">
        <v>0</v>
      </c>
      <c r="F172" s="12">
        <v>0</v>
      </c>
      <c r="H172" s="12">
        <f t="shared" si="9"/>
        <v>0</v>
      </c>
    </row>
    <row r="173" spans="1:8" x14ac:dyDescent="0.3">
      <c r="A173" s="8">
        <f t="shared" si="7"/>
        <v>170</v>
      </c>
      <c r="B173" s="11" t="s">
        <v>221</v>
      </c>
      <c r="C173" s="12">
        <v>10000</v>
      </c>
      <c r="D173" s="12">
        <v>10000</v>
      </c>
      <c r="F173" s="12">
        <v>10000</v>
      </c>
      <c r="H173" s="12">
        <f t="shared" si="9"/>
        <v>0</v>
      </c>
    </row>
    <row r="174" spans="1:8" x14ac:dyDescent="0.3">
      <c r="A174" s="8">
        <f t="shared" si="7"/>
        <v>171</v>
      </c>
      <c r="B174" s="11" t="s">
        <v>222</v>
      </c>
      <c r="C174" s="12">
        <v>20000</v>
      </c>
      <c r="D174" s="12">
        <v>20000</v>
      </c>
      <c r="F174" s="12">
        <v>20000</v>
      </c>
      <c r="H174" s="12">
        <f t="shared" si="9"/>
        <v>0</v>
      </c>
    </row>
    <row r="175" spans="1:8" x14ac:dyDescent="0.3">
      <c r="A175" s="8">
        <f t="shared" si="7"/>
        <v>172</v>
      </c>
      <c r="B175" s="11" t="s">
        <v>223</v>
      </c>
      <c r="C175" s="12">
        <v>75000</v>
      </c>
      <c r="D175" s="12">
        <v>75000</v>
      </c>
      <c r="F175" s="12">
        <v>75000</v>
      </c>
      <c r="H175" s="12">
        <f t="shared" si="9"/>
        <v>0</v>
      </c>
    </row>
    <row r="176" spans="1:8" x14ac:dyDescent="0.3">
      <c r="A176" s="8">
        <f t="shared" si="7"/>
        <v>173</v>
      </c>
      <c r="B176" s="11" t="s">
        <v>224</v>
      </c>
      <c r="C176" s="12">
        <v>50000</v>
      </c>
      <c r="D176" s="12">
        <v>50000</v>
      </c>
      <c r="F176" s="12">
        <v>50000</v>
      </c>
      <c r="H176" s="12">
        <f t="shared" si="9"/>
        <v>0</v>
      </c>
    </row>
    <row r="177" spans="1:10" x14ac:dyDescent="0.3">
      <c r="A177" s="8">
        <f t="shared" si="7"/>
        <v>174</v>
      </c>
      <c r="B177" s="11" t="s">
        <v>225</v>
      </c>
      <c r="C177" s="12">
        <v>170000</v>
      </c>
      <c r="D177" s="12">
        <v>0</v>
      </c>
      <c r="F177" s="12">
        <v>0</v>
      </c>
      <c r="H177" s="12">
        <f t="shared" si="9"/>
        <v>0</v>
      </c>
      <c r="J177" s="123" t="s">
        <v>927</v>
      </c>
    </row>
    <row r="178" spans="1:10" x14ac:dyDescent="0.3">
      <c r="A178" s="8">
        <f t="shared" si="7"/>
        <v>175</v>
      </c>
      <c r="B178" s="11" t="s">
        <v>226</v>
      </c>
      <c r="C178" s="12">
        <v>0</v>
      </c>
      <c r="D178" s="12">
        <v>0</v>
      </c>
      <c r="F178" s="12">
        <v>0</v>
      </c>
      <c r="H178" s="12">
        <f t="shared" si="9"/>
        <v>0</v>
      </c>
    </row>
    <row r="179" spans="1:10" s="17" customFormat="1" ht="15.6" x14ac:dyDescent="0.3">
      <c r="A179" s="8">
        <f t="shared" si="7"/>
        <v>176</v>
      </c>
      <c r="B179" s="11" t="s">
        <v>227</v>
      </c>
      <c r="C179" s="12">
        <v>100000</v>
      </c>
      <c r="D179" s="12">
        <v>100000</v>
      </c>
      <c r="E179" s="222"/>
      <c r="F179" s="12">
        <v>100000</v>
      </c>
      <c r="G179" s="222"/>
      <c r="H179" s="12">
        <f t="shared" si="9"/>
        <v>0</v>
      </c>
      <c r="I179" s="83"/>
      <c r="J179" s="123"/>
    </row>
    <row r="180" spans="1:10" x14ac:dyDescent="0.3">
      <c r="A180" s="8">
        <f t="shared" si="7"/>
        <v>177</v>
      </c>
      <c r="B180" s="11" t="s">
        <v>228</v>
      </c>
      <c r="C180" s="12">
        <v>50000</v>
      </c>
      <c r="D180" s="12">
        <v>50000</v>
      </c>
      <c r="F180" s="12">
        <v>50000</v>
      </c>
      <c r="H180" s="12">
        <f t="shared" si="9"/>
        <v>0</v>
      </c>
    </row>
    <row r="181" spans="1:10" ht="15" thickBot="1" x14ac:dyDescent="0.35">
      <c r="A181" s="8">
        <f t="shared" si="7"/>
        <v>178</v>
      </c>
      <c r="B181" s="11" t="s">
        <v>765</v>
      </c>
      <c r="C181" s="12">
        <v>150000</v>
      </c>
      <c r="D181" s="12">
        <v>150000</v>
      </c>
      <c r="F181" s="12">
        <v>150000</v>
      </c>
      <c r="H181" s="12">
        <f t="shared" si="9"/>
        <v>0</v>
      </c>
    </row>
    <row r="182" spans="1:10" ht="15.6" x14ac:dyDescent="0.3">
      <c r="A182" s="8">
        <f t="shared" si="7"/>
        <v>179</v>
      </c>
      <c r="B182" s="16" t="s">
        <v>646</v>
      </c>
      <c r="C182" s="99">
        <f>SUM(C155:C181)</f>
        <v>1454321.5</v>
      </c>
      <c r="D182" s="99">
        <f>SUM(D155:D181)</f>
        <v>1283000</v>
      </c>
      <c r="F182" s="99">
        <f>SUM(F155:F181)</f>
        <v>1283000</v>
      </c>
      <c r="H182" s="99">
        <f t="shared" si="9"/>
        <v>0</v>
      </c>
    </row>
    <row r="183" spans="1:10" x14ac:dyDescent="0.3">
      <c r="A183" s="8">
        <f t="shared" si="7"/>
        <v>180</v>
      </c>
      <c r="C183" s="20"/>
      <c r="D183" s="20"/>
      <c r="F183" s="20"/>
      <c r="H183" s="20"/>
    </row>
    <row r="184" spans="1:10" ht="18" x14ac:dyDescent="0.35">
      <c r="A184" s="8">
        <f t="shared" si="7"/>
        <v>181</v>
      </c>
      <c r="B184" s="40" t="s">
        <v>229</v>
      </c>
      <c r="C184" s="100"/>
      <c r="D184" s="100"/>
      <c r="F184" s="100"/>
      <c r="H184" s="106"/>
    </row>
    <row r="185" spans="1:10" x14ac:dyDescent="0.3">
      <c r="A185" s="8">
        <f t="shared" si="7"/>
        <v>182</v>
      </c>
      <c r="B185" s="11" t="s">
        <v>232</v>
      </c>
      <c r="C185" s="12">
        <v>135679.67999999999</v>
      </c>
      <c r="D185" s="12">
        <v>132429.68</v>
      </c>
      <c r="F185" s="12">
        <f>Salaries!E47</f>
        <v>120120</v>
      </c>
      <c r="H185" s="12">
        <f t="shared" ref="H185:H199" si="10">F185-D185</f>
        <v>-12309.679999999993</v>
      </c>
    </row>
    <row r="186" spans="1:10" x14ac:dyDescent="0.3">
      <c r="A186" s="8">
        <f t="shared" si="7"/>
        <v>183</v>
      </c>
      <c r="B186" s="11" t="s">
        <v>169</v>
      </c>
      <c r="C186" s="12">
        <v>0</v>
      </c>
      <c r="D186" s="12">
        <v>0</v>
      </c>
      <c r="F186" s="12"/>
      <c r="H186" s="12">
        <f t="shared" si="10"/>
        <v>0</v>
      </c>
    </row>
    <row r="187" spans="1:10" x14ac:dyDescent="0.3">
      <c r="A187" s="8">
        <f t="shared" si="7"/>
        <v>184</v>
      </c>
      <c r="B187" s="11" t="s">
        <v>163</v>
      </c>
      <c r="C187" s="12">
        <v>9423.25</v>
      </c>
      <c r="D187" s="12">
        <v>9174.6205199999986</v>
      </c>
      <c r="F187" s="12">
        <f>F185*0.0765</f>
        <v>9189.18</v>
      </c>
      <c r="H187" s="12">
        <f t="shared" si="10"/>
        <v>14.559480000001713</v>
      </c>
    </row>
    <row r="188" spans="1:10" x14ac:dyDescent="0.3">
      <c r="A188" s="8">
        <f t="shared" si="7"/>
        <v>185</v>
      </c>
      <c r="B188" s="11" t="s">
        <v>164</v>
      </c>
      <c r="C188" s="12">
        <v>13525.92</v>
      </c>
      <c r="D188" s="12">
        <v>15803.64</v>
      </c>
      <c r="F188" s="12">
        <f>F185*0.1</f>
        <v>12012</v>
      </c>
      <c r="H188" s="12">
        <f t="shared" si="10"/>
        <v>-3791.6399999999994</v>
      </c>
    </row>
    <row r="189" spans="1:10" x14ac:dyDescent="0.3">
      <c r="A189" s="8">
        <f t="shared" si="7"/>
        <v>186</v>
      </c>
      <c r="B189" s="11" t="s">
        <v>165</v>
      </c>
      <c r="C189" s="12">
        <v>6627.07</v>
      </c>
      <c r="D189" s="12">
        <v>6979.9073760000001</v>
      </c>
      <c r="F189" s="12">
        <f>F185*0.03</f>
        <v>3603.6</v>
      </c>
      <c r="H189" s="12">
        <f t="shared" si="10"/>
        <v>-3376.3073760000002</v>
      </c>
    </row>
    <row r="190" spans="1:10" x14ac:dyDescent="0.3">
      <c r="A190" s="8">
        <f t="shared" si="7"/>
        <v>187</v>
      </c>
      <c r="B190" s="11" t="s">
        <v>196</v>
      </c>
      <c r="C190" s="12">
        <v>325.19</v>
      </c>
      <c r="D190" s="12">
        <v>316.61435520000003</v>
      </c>
      <c r="F190" s="12">
        <f>F185*0.0025</f>
        <v>300.3</v>
      </c>
      <c r="H190" s="12">
        <f t="shared" si="10"/>
        <v>-16.314355200000023</v>
      </c>
    </row>
    <row r="191" spans="1:10" x14ac:dyDescent="0.3">
      <c r="A191" s="8">
        <f t="shared" si="7"/>
        <v>188</v>
      </c>
      <c r="B191" s="11" t="s">
        <v>163</v>
      </c>
      <c r="C191" s="12">
        <v>0</v>
      </c>
      <c r="D191" s="12">
        <v>0</v>
      </c>
      <c r="F191" s="12"/>
      <c r="H191" s="12">
        <f t="shared" si="10"/>
        <v>0</v>
      </c>
    </row>
    <row r="192" spans="1:10" x14ac:dyDescent="0.3">
      <c r="A192" s="8">
        <f t="shared" si="7"/>
        <v>189</v>
      </c>
      <c r="B192" s="11" t="s">
        <v>171</v>
      </c>
      <c r="C192" s="12">
        <v>2000</v>
      </c>
      <c r="D192" s="12">
        <v>2000</v>
      </c>
      <c r="F192" s="12">
        <v>1500</v>
      </c>
      <c r="H192" s="12">
        <f t="shared" si="10"/>
        <v>-500</v>
      </c>
    </row>
    <row r="193" spans="1:10" x14ac:dyDescent="0.3">
      <c r="A193" s="8">
        <f t="shared" si="7"/>
        <v>190</v>
      </c>
      <c r="B193" s="11" t="s">
        <v>230</v>
      </c>
      <c r="C193" s="12">
        <v>600</v>
      </c>
      <c r="D193" s="12">
        <v>600</v>
      </c>
      <c r="F193" s="12">
        <v>500</v>
      </c>
      <c r="H193" s="12">
        <f t="shared" si="10"/>
        <v>-100</v>
      </c>
    </row>
    <row r="194" spans="1:10" x14ac:dyDescent="0.3">
      <c r="A194" s="8">
        <f t="shared" si="7"/>
        <v>191</v>
      </c>
      <c r="B194" s="11" t="s">
        <v>126</v>
      </c>
      <c r="C194" s="12">
        <v>0</v>
      </c>
      <c r="D194" s="12"/>
      <c r="F194" s="12"/>
      <c r="H194" s="12">
        <f t="shared" si="10"/>
        <v>0</v>
      </c>
    </row>
    <row r="195" spans="1:10" x14ac:dyDescent="0.3">
      <c r="A195" s="8">
        <f t="shared" si="7"/>
        <v>192</v>
      </c>
      <c r="B195" s="11" t="s">
        <v>158</v>
      </c>
      <c r="C195" s="12">
        <v>3500</v>
      </c>
      <c r="D195" s="12">
        <v>2500</v>
      </c>
      <c r="F195" s="12">
        <v>2500</v>
      </c>
      <c r="H195" s="12">
        <f t="shared" si="10"/>
        <v>0</v>
      </c>
    </row>
    <row r="196" spans="1:10" s="17" customFormat="1" ht="15.6" x14ac:dyDescent="0.3">
      <c r="A196" s="8">
        <f t="shared" si="7"/>
        <v>193</v>
      </c>
      <c r="B196" s="11" t="s">
        <v>231</v>
      </c>
      <c r="C196" s="12">
        <v>0</v>
      </c>
      <c r="D196" s="12">
        <v>0</v>
      </c>
      <c r="E196" s="222"/>
      <c r="F196" s="12"/>
      <c r="G196" s="222"/>
      <c r="H196" s="12">
        <f t="shared" si="10"/>
        <v>0</v>
      </c>
      <c r="I196" s="83"/>
      <c r="J196" s="123"/>
    </row>
    <row r="197" spans="1:10" x14ac:dyDescent="0.3">
      <c r="A197" s="8">
        <f t="shared" si="7"/>
        <v>194</v>
      </c>
      <c r="B197" s="11" t="s">
        <v>159</v>
      </c>
      <c r="C197" s="12">
        <v>7500</v>
      </c>
      <c r="D197" s="12">
        <v>7500</v>
      </c>
      <c r="F197" s="12">
        <v>4000</v>
      </c>
      <c r="H197" s="12">
        <f t="shared" si="10"/>
        <v>-3500</v>
      </c>
    </row>
    <row r="198" spans="1:10" ht="15" thickBot="1" x14ac:dyDescent="0.35">
      <c r="A198" s="8">
        <f t="shared" ref="A198:A261" si="11">A197+1</f>
        <v>195</v>
      </c>
      <c r="B198" s="11" t="s">
        <v>233</v>
      </c>
      <c r="C198" s="12">
        <v>0</v>
      </c>
      <c r="D198" s="12">
        <v>0</v>
      </c>
      <c r="F198" s="12"/>
      <c r="H198" s="12">
        <f t="shared" si="10"/>
        <v>0</v>
      </c>
    </row>
    <row r="199" spans="1:10" ht="15.6" x14ac:dyDescent="0.3">
      <c r="A199" s="8">
        <f t="shared" si="11"/>
        <v>196</v>
      </c>
      <c r="B199" s="16" t="s">
        <v>646</v>
      </c>
      <c r="C199" s="99">
        <f>SUM(C185:C198)</f>
        <v>179181.11000000002</v>
      </c>
      <c r="D199" s="99">
        <f>SUM(D185:D198)</f>
        <v>177304.46225119999</v>
      </c>
      <c r="F199" s="99">
        <f>SUM(F185:F198)</f>
        <v>153725.07999999999</v>
      </c>
      <c r="H199" s="99">
        <f t="shared" si="10"/>
        <v>-23579.382251200004</v>
      </c>
    </row>
    <row r="200" spans="1:10" x14ac:dyDescent="0.3">
      <c r="A200" s="8">
        <f t="shared" si="11"/>
        <v>197</v>
      </c>
      <c r="B200" s="7"/>
      <c r="C200" s="101"/>
      <c r="D200" s="101"/>
      <c r="F200" s="101"/>
      <c r="H200" s="20"/>
    </row>
    <row r="201" spans="1:10" ht="18" x14ac:dyDescent="0.35">
      <c r="A201" s="8">
        <f t="shared" si="11"/>
        <v>198</v>
      </c>
      <c r="B201" s="40" t="s">
        <v>234</v>
      </c>
      <c r="C201" s="100"/>
      <c r="D201" s="100"/>
      <c r="F201" s="100"/>
      <c r="H201" s="106"/>
    </row>
    <row r="202" spans="1:10" x14ac:dyDescent="0.3">
      <c r="A202" s="8">
        <f t="shared" si="11"/>
        <v>199</v>
      </c>
      <c r="B202" s="11" t="s">
        <v>162</v>
      </c>
      <c r="C202" s="12">
        <v>103690.01000000001</v>
      </c>
      <c r="D202" s="12">
        <v>103690.01000000001</v>
      </c>
      <c r="F202" s="12">
        <f>Salaries!E54</f>
        <v>69040</v>
      </c>
      <c r="H202" s="12">
        <f t="shared" ref="H202:H218" si="12">F202-D202</f>
        <v>-34650.010000000009</v>
      </c>
    </row>
    <row r="203" spans="1:10" x14ac:dyDescent="0.3">
      <c r="A203" s="8">
        <f t="shared" si="11"/>
        <v>200</v>
      </c>
      <c r="B203" s="11" t="s">
        <v>169</v>
      </c>
      <c r="C203" s="12">
        <v>0</v>
      </c>
      <c r="D203" s="12">
        <v>0</v>
      </c>
      <c r="F203" s="12">
        <v>0</v>
      </c>
      <c r="H203" s="12">
        <f t="shared" si="12"/>
        <v>0</v>
      </c>
    </row>
    <row r="204" spans="1:10" x14ac:dyDescent="0.3">
      <c r="A204" s="8">
        <f t="shared" si="11"/>
        <v>201</v>
      </c>
      <c r="B204" s="11" t="s">
        <v>238</v>
      </c>
      <c r="C204" s="12">
        <v>7932.29</v>
      </c>
      <c r="D204" s="12">
        <v>7932.29</v>
      </c>
      <c r="F204" s="12">
        <f>F202*0.0765</f>
        <v>5281.5599999999995</v>
      </c>
      <c r="H204" s="12">
        <f t="shared" si="12"/>
        <v>-2650.7300000000005</v>
      </c>
    </row>
    <row r="205" spans="1:10" x14ac:dyDescent="0.3">
      <c r="A205" s="8">
        <f t="shared" si="11"/>
        <v>202</v>
      </c>
      <c r="B205" s="11" t="s">
        <v>164</v>
      </c>
      <c r="C205" s="12">
        <v>13525.92</v>
      </c>
      <c r="D205" s="12">
        <v>13525.92</v>
      </c>
      <c r="F205" s="12">
        <f>F202*0.1</f>
        <v>6904</v>
      </c>
      <c r="H205" s="12">
        <f t="shared" si="12"/>
        <v>-6621.92</v>
      </c>
    </row>
    <row r="206" spans="1:10" x14ac:dyDescent="0.3">
      <c r="A206" s="8">
        <f t="shared" si="11"/>
        <v>203</v>
      </c>
      <c r="B206" s="11" t="s">
        <v>165</v>
      </c>
      <c r="C206" s="12">
        <v>5578.52</v>
      </c>
      <c r="D206" s="12">
        <v>5578.52</v>
      </c>
      <c r="F206" s="12">
        <f>F202*0.03</f>
        <v>2071.1999999999998</v>
      </c>
      <c r="H206" s="12">
        <f t="shared" si="12"/>
        <v>-3507.3200000000006</v>
      </c>
    </row>
    <row r="207" spans="1:10" x14ac:dyDescent="0.3">
      <c r="A207" s="8">
        <f t="shared" si="11"/>
        <v>204</v>
      </c>
      <c r="B207" s="11" t="s">
        <v>196</v>
      </c>
      <c r="C207" s="12">
        <v>273.74</v>
      </c>
      <c r="D207" s="12">
        <v>273.74</v>
      </c>
      <c r="F207" s="12">
        <f>F202*0.0025</f>
        <v>172.6</v>
      </c>
      <c r="H207" s="12">
        <f t="shared" si="12"/>
        <v>-101.14000000000001</v>
      </c>
    </row>
    <row r="208" spans="1:10" x14ac:dyDescent="0.3">
      <c r="A208" s="8">
        <f t="shared" si="11"/>
        <v>205</v>
      </c>
      <c r="B208" s="11" t="s">
        <v>163</v>
      </c>
      <c r="C208" s="12">
        <v>0</v>
      </c>
      <c r="D208" s="12">
        <v>0</v>
      </c>
      <c r="F208" s="12">
        <v>0</v>
      </c>
      <c r="H208" s="12">
        <f t="shared" si="12"/>
        <v>0</v>
      </c>
    </row>
    <row r="209" spans="1:10" x14ac:dyDescent="0.3">
      <c r="A209" s="8">
        <f t="shared" si="11"/>
        <v>206</v>
      </c>
      <c r="B209" s="11" t="s">
        <v>230</v>
      </c>
      <c r="C209" s="12">
        <v>500</v>
      </c>
      <c r="D209" s="12">
        <v>500</v>
      </c>
      <c r="F209" s="12">
        <v>400</v>
      </c>
      <c r="H209" s="12">
        <f t="shared" si="12"/>
        <v>-100</v>
      </c>
    </row>
    <row r="210" spans="1:10" x14ac:dyDescent="0.3">
      <c r="A210" s="8">
        <f t="shared" si="11"/>
        <v>207</v>
      </c>
      <c r="B210" s="11" t="s">
        <v>235</v>
      </c>
      <c r="C210" s="12">
        <v>500</v>
      </c>
      <c r="D210" s="12">
        <v>500</v>
      </c>
      <c r="F210" s="12">
        <v>300</v>
      </c>
      <c r="H210" s="12">
        <f t="shared" si="12"/>
        <v>-200</v>
      </c>
    </row>
    <row r="211" spans="1:10" x14ac:dyDescent="0.3">
      <c r="A211" s="8">
        <f t="shared" si="11"/>
        <v>208</v>
      </c>
      <c r="B211" s="11" t="s">
        <v>126</v>
      </c>
      <c r="C211" s="12">
        <v>1000</v>
      </c>
      <c r="D211" s="12">
        <v>1000</v>
      </c>
      <c r="F211" s="12">
        <v>1000</v>
      </c>
      <c r="H211" s="12">
        <f t="shared" si="12"/>
        <v>0</v>
      </c>
    </row>
    <row r="212" spans="1:10" x14ac:dyDescent="0.3">
      <c r="A212" s="8">
        <f t="shared" si="11"/>
        <v>209</v>
      </c>
      <c r="B212" s="11" t="s">
        <v>158</v>
      </c>
      <c r="C212" s="12">
        <v>3500</v>
      </c>
      <c r="D212" s="12">
        <v>3500</v>
      </c>
      <c r="F212" s="12">
        <v>1500</v>
      </c>
      <c r="H212" s="12">
        <f t="shared" si="12"/>
        <v>-2000</v>
      </c>
    </row>
    <row r="213" spans="1:10" x14ac:dyDescent="0.3">
      <c r="A213" s="8">
        <f t="shared" si="11"/>
        <v>210</v>
      </c>
      <c r="B213" s="11" t="s">
        <v>236</v>
      </c>
      <c r="C213" s="12">
        <v>2000</v>
      </c>
      <c r="D213" s="12">
        <v>2000</v>
      </c>
      <c r="F213" s="12">
        <v>1000</v>
      </c>
      <c r="H213" s="12">
        <f t="shared" si="12"/>
        <v>-1000</v>
      </c>
    </row>
    <row r="214" spans="1:10" x14ac:dyDescent="0.3">
      <c r="A214" s="8">
        <f t="shared" si="11"/>
        <v>211</v>
      </c>
      <c r="B214" s="11" t="s">
        <v>237</v>
      </c>
      <c r="C214" s="12">
        <v>2500</v>
      </c>
      <c r="D214" s="12">
        <v>2500</v>
      </c>
      <c r="F214" s="12">
        <v>2500</v>
      </c>
      <c r="H214" s="12">
        <f t="shared" si="12"/>
        <v>0</v>
      </c>
    </row>
    <row r="215" spans="1:10" s="17" customFormat="1" ht="15.6" x14ac:dyDescent="0.3">
      <c r="A215" s="8">
        <f t="shared" si="11"/>
        <v>212</v>
      </c>
      <c r="B215" s="11" t="s">
        <v>159</v>
      </c>
      <c r="C215" s="12">
        <v>5000</v>
      </c>
      <c r="D215" s="12">
        <v>3000</v>
      </c>
      <c r="E215" s="222"/>
      <c r="F215" s="12">
        <v>3000</v>
      </c>
      <c r="G215" s="222"/>
      <c r="H215" s="12">
        <f t="shared" si="12"/>
        <v>0</v>
      </c>
      <c r="I215" s="83"/>
      <c r="J215" s="123"/>
    </row>
    <row r="216" spans="1:10" x14ac:dyDescent="0.3">
      <c r="A216" s="8">
        <f t="shared" si="11"/>
        <v>213</v>
      </c>
      <c r="B216" s="11" t="s">
        <v>239</v>
      </c>
      <c r="C216" s="12">
        <v>0</v>
      </c>
      <c r="D216" s="12">
        <v>0</v>
      </c>
      <c r="F216" s="12">
        <v>0</v>
      </c>
      <c r="H216" s="12">
        <f t="shared" si="12"/>
        <v>0</v>
      </c>
    </row>
    <row r="217" spans="1:10" ht="15" thickBot="1" x14ac:dyDescent="0.35">
      <c r="A217" s="8">
        <f t="shared" si="11"/>
        <v>214</v>
      </c>
      <c r="B217" s="11" t="s">
        <v>240</v>
      </c>
      <c r="C217" s="12">
        <v>0</v>
      </c>
      <c r="D217" s="12">
        <v>0</v>
      </c>
      <c r="F217" s="12">
        <v>0</v>
      </c>
      <c r="H217" s="12">
        <f t="shared" si="12"/>
        <v>0</v>
      </c>
    </row>
    <row r="218" spans="1:10" ht="15.6" x14ac:dyDescent="0.3">
      <c r="A218" s="8">
        <f t="shared" si="11"/>
        <v>215</v>
      </c>
      <c r="B218" s="16" t="s">
        <v>646</v>
      </c>
      <c r="C218" s="99">
        <f>SUM(C202:C217)</f>
        <v>146000.48000000001</v>
      </c>
      <c r="D218" s="99">
        <f>SUM(D202:D217)</f>
        <v>144000.48000000001</v>
      </c>
      <c r="F218" s="99">
        <f>SUM(F202:F217)</f>
        <v>93169.36</v>
      </c>
      <c r="H218" s="99">
        <f t="shared" si="12"/>
        <v>-50831.12000000001</v>
      </c>
    </row>
    <row r="219" spans="1:10" x14ac:dyDescent="0.3">
      <c r="A219" s="8">
        <f t="shared" si="11"/>
        <v>216</v>
      </c>
      <c r="C219" s="20"/>
      <c r="D219" s="20"/>
      <c r="F219" s="20"/>
      <c r="H219" s="20"/>
    </row>
    <row r="220" spans="1:10" ht="18" x14ac:dyDescent="0.35">
      <c r="A220" s="8">
        <f t="shared" si="11"/>
        <v>217</v>
      </c>
      <c r="B220" s="40" t="s">
        <v>241</v>
      </c>
      <c r="C220" s="100"/>
      <c r="D220" s="100"/>
      <c r="F220" s="100"/>
      <c r="H220" s="106"/>
    </row>
    <row r="221" spans="1:10" x14ac:dyDescent="0.3">
      <c r="A221" s="8">
        <f t="shared" si="11"/>
        <v>218</v>
      </c>
      <c r="B221" s="11" t="s">
        <v>232</v>
      </c>
      <c r="C221" s="12">
        <v>195421.2</v>
      </c>
      <c r="D221" s="12">
        <v>193585</v>
      </c>
      <c r="F221" s="239">
        <f>Salaries!E82</f>
        <v>0</v>
      </c>
      <c r="H221" s="12">
        <f t="shared" ref="H221:H239" si="13">F221-D221</f>
        <v>-193585</v>
      </c>
    </row>
    <row r="222" spans="1:10" x14ac:dyDescent="0.3">
      <c r="A222" s="8">
        <f t="shared" si="11"/>
        <v>219</v>
      </c>
      <c r="B222" s="11" t="s">
        <v>169</v>
      </c>
      <c r="C222" s="12">
        <v>0</v>
      </c>
      <c r="D222" s="12">
        <v>0</v>
      </c>
      <c r="F222" s="239">
        <v>0</v>
      </c>
      <c r="H222" s="12">
        <f t="shared" si="13"/>
        <v>0</v>
      </c>
    </row>
    <row r="223" spans="1:10" x14ac:dyDescent="0.3">
      <c r="A223" s="8">
        <f t="shared" si="11"/>
        <v>220</v>
      </c>
      <c r="B223" s="11" t="s">
        <v>163</v>
      </c>
      <c r="C223" s="12">
        <v>14949.72</v>
      </c>
      <c r="D223" s="12">
        <v>14809.252499999999</v>
      </c>
      <c r="F223" s="239">
        <f>F221*0.0765</f>
        <v>0</v>
      </c>
      <c r="H223" s="12">
        <f t="shared" si="13"/>
        <v>-14809.252499999999</v>
      </c>
    </row>
    <row r="224" spans="1:10" x14ac:dyDescent="0.3">
      <c r="A224" s="8">
        <f t="shared" si="11"/>
        <v>221</v>
      </c>
      <c r="B224" s="11" t="s">
        <v>164</v>
      </c>
      <c r="C224" s="12">
        <v>18034.560000000001</v>
      </c>
      <c r="D224" s="12">
        <v>26339.4</v>
      </c>
      <c r="F224" s="239">
        <f>F221*0.1</f>
        <v>0</v>
      </c>
      <c r="H224" s="12">
        <f t="shared" si="13"/>
        <v>-26339.4</v>
      </c>
    </row>
    <row r="225" spans="1:10" x14ac:dyDescent="0.3">
      <c r="A225" s="8">
        <f t="shared" si="11"/>
        <v>222</v>
      </c>
      <c r="B225" s="11" t="s">
        <v>165</v>
      </c>
      <c r="C225" s="12">
        <v>8724.32</v>
      </c>
      <c r="D225" s="12">
        <v>11266.646999999999</v>
      </c>
      <c r="F225" s="239">
        <f>F221*0.03</f>
        <v>0</v>
      </c>
      <c r="H225" s="12">
        <f t="shared" si="13"/>
        <v>-11266.646999999999</v>
      </c>
    </row>
    <row r="226" spans="1:10" x14ac:dyDescent="0.3">
      <c r="A226" s="8">
        <f t="shared" si="11"/>
        <v>223</v>
      </c>
      <c r="B226" s="11" t="s">
        <v>196</v>
      </c>
      <c r="C226" s="12">
        <v>428.11</v>
      </c>
      <c r="D226" s="12">
        <v>511.06440000000003</v>
      </c>
      <c r="F226" s="239">
        <f>F221*0.0025</f>
        <v>0</v>
      </c>
      <c r="H226" s="12">
        <f t="shared" si="13"/>
        <v>-511.06440000000003</v>
      </c>
    </row>
    <row r="227" spans="1:10" x14ac:dyDescent="0.3">
      <c r="A227" s="8">
        <f t="shared" si="11"/>
        <v>224</v>
      </c>
      <c r="B227" s="11" t="s">
        <v>163</v>
      </c>
      <c r="C227" s="12">
        <v>0</v>
      </c>
      <c r="D227" s="12">
        <v>0</v>
      </c>
      <c r="F227" s="239">
        <v>0</v>
      </c>
      <c r="H227" s="12">
        <f t="shared" si="13"/>
        <v>0</v>
      </c>
    </row>
    <row r="228" spans="1:10" x14ac:dyDescent="0.3">
      <c r="A228" s="8">
        <f t="shared" si="11"/>
        <v>225</v>
      </c>
      <c r="B228" s="11" t="s">
        <v>242</v>
      </c>
      <c r="C228" s="12">
        <v>200</v>
      </c>
      <c r="D228" s="12">
        <v>1500</v>
      </c>
      <c r="F228" s="239"/>
      <c r="H228" s="12">
        <f t="shared" si="13"/>
        <v>-1500</v>
      </c>
    </row>
    <row r="229" spans="1:10" x14ac:dyDescent="0.3">
      <c r="A229" s="8">
        <f t="shared" si="11"/>
        <v>226</v>
      </c>
      <c r="B229" s="11" t="s">
        <v>126</v>
      </c>
      <c r="C229" s="12">
        <v>1500</v>
      </c>
      <c r="D229" s="12">
        <v>200</v>
      </c>
      <c r="F229" s="239"/>
      <c r="H229" s="12">
        <f t="shared" si="13"/>
        <v>-200</v>
      </c>
    </row>
    <row r="230" spans="1:10" x14ac:dyDescent="0.3">
      <c r="A230" s="8">
        <f t="shared" si="11"/>
        <v>227</v>
      </c>
      <c r="B230" s="11" t="s">
        <v>243</v>
      </c>
      <c r="C230" s="12">
        <v>0</v>
      </c>
      <c r="D230" s="12">
        <v>0</v>
      </c>
      <c r="F230" s="239"/>
      <c r="H230" s="12">
        <f t="shared" si="13"/>
        <v>0</v>
      </c>
    </row>
    <row r="231" spans="1:10" x14ac:dyDescent="0.3">
      <c r="A231" s="8">
        <f t="shared" si="11"/>
        <v>228</v>
      </c>
      <c r="B231" s="11" t="s">
        <v>158</v>
      </c>
      <c r="C231" s="12">
        <v>2000</v>
      </c>
      <c r="D231" s="12">
        <v>2000</v>
      </c>
      <c r="F231" s="239"/>
      <c r="H231" s="12">
        <f t="shared" si="13"/>
        <v>-2000</v>
      </c>
    </row>
    <row r="232" spans="1:10" x14ac:dyDescent="0.3">
      <c r="A232" s="8">
        <f t="shared" si="11"/>
        <v>229</v>
      </c>
      <c r="B232" s="11" t="s">
        <v>861</v>
      </c>
      <c r="C232" s="12">
        <v>60000</v>
      </c>
      <c r="D232" s="12">
        <v>50000</v>
      </c>
      <c r="F232" s="239"/>
      <c r="H232" s="12">
        <f t="shared" si="13"/>
        <v>-50000</v>
      </c>
    </row>
    <row r="233" spans="1:10" x14ac:dyDescent="0.3">
      <c r="A233" s="8">
        <f t="shared" si="11"/>
        <v>230</v>
      </c>
      <c r="B233" s="11" t="s">
        <v>236</v>
      </c>
      <c r="C233" s="12">
        <v>1500</v>
      </c>
      <c r="D233" s="12">
        <v>1500</v>
      </c>
      <c r="F233" s="239"/>
      <c r="H233" s="12">
        <f t="shared" si="13"/>
        <v>-1500</v>
      </c>
    </row>
    <row r="234" spans="1:10" x14ac:dyDescent="0.3">
      <c r="A234" s="8">
        <f t="shared" si="11"/>
        <v>231</v>
      </c>
      <c r="B234" s="11" t="s">
        <v>237</v>
      </c>
      <c r="C234" s="12">
        <v>1500</v>
      </c>
      <c r="D234" s="12">
        <v>1500</v>
      </c>
      <c r="F234" s="239"/>
      <c r="H234" s="12">
        <f t="shared" si="13"/>
        <v>-1500</v>
      </c>
    </row>
    <row r="235" spans="1:10" x14ac:dyDescent="0.3">
      <c r="A235" s="8">
        <f t="shared" si="11"/>
        <v>232</v>
      </c>
      <c r="B235" s="11" t="s">
        <v>247</v>
      </c>
      <c r="C235" s="12">
        <v>1000</v>
      </c>
      <c r="D235" s="12">
        <v>1000</v>
      </c>
      <c r="F235" s="239"/>
      <c r="H235" s="12">
        <f t="shared" si="13"/>
        <v>-1000</v>
      </c>
    </row>
    <row r="236" spans="1:10" s="17" customFormat="1" ht="15.6" x14ac:dyDescent="0.3">
      <c r="A236" s="8">
        <f t="shared" si="11"/>
        <v>233</v>
      </c>
      <c r="B236" s="11" t="s">
        <v>261</v>
      </c>
      <c r="C236" s="12">
        <v>0</v>
      </c>
      <c r="D236" s="12">
        <v>0</v>
      </c>
      <c r="E236" s="222"/>
      <c r="F236" s="239"/>
      <c r="G236" s="222"/>
      <c r="H236" s="12">
        <f t="shared" si="13"/>
        <v>0</v>
      </c>
      <c r="I236" s="83"/>
      <c r="J236" s="123"/>
    </row>
    <row r="237" spans="1:10" x14ac:dyDescent="0.3">
      <c r="A237" s="8">
        <f t="shared" si="11"/>
        <v>234</v>
      </c>
      <c r="B237" s="11" t="s">
        <v>244</v>
      </c>
      <c r="C237" s="12">
        <v>10000</v>
      </c>
      <c r="D237" s="12">
        <v>10000</v>
      </c>
      <c r="F237" s="239"/>
      <c r="H237" s="12">
        <f t="shared" si="13"/>
        <v>-10000</v>
      </c>
    </row>
    <row r="238" spans="1:10" ht="15" thickBot="1" x14ac:dyDescent="0.35">
      <c r="A238" s="8">
        <f t="shared" si="11"/>
        <v>235</v>
      </c>
      <c r="B238" s="11" t="s">
        <v>245</v>
      </c>
      <c r="C238" s="12">
        <v>1500</v>
      </c>
      <c r="D238" s="12">
        <v>1500</v>
      </c>
      <c r="F238" s="239"/>
      <c r="H238" s="12">
        <f t="shared" si="13"/>
        <v>-1500</v>
      </c>
    </row>
    <row r="239" spans="1:10" ht="15.6" x14ac:dyDescent="0.3">
      <c r="A239" s="8">
        <f t="shared" si="11"/>
        <v>236</v>
      </c>
      <c r="B239" s="16" t="s">
        <v>646</v>
      </c>
      <c r="C239" s="99">
        <f>SUM(C221:C238)</f>
        <v>316757.91000000003</v>
      </c>
      <c r="D239" s="99">
        <f>SUM(D221:D238)</f>
        <v>315711.3639</v>
      </c>
      <c r="F239" s="99">
        <f>SUM(F221:F238)</f>
        <v>0</v>
      </c>
      <c r="H239" s="99">
        <f t="shared" si="13"/>
        <v>-315711.3639</v>
      </c>
    </row>
    <row r="240" spans="1:10" x14ac:dyDescent="0.3">
      <c r="A240" s="8">
        <f t="shared" si="11"/>
        <v>237</v>
      </c>
      <c r="C240" s="20"/>
      <c r="D240" s="20"/>
      <c r="F240" s="20"/>
      <c r="H240" s="20"/>
    </row>
    <row r="241" spans="1:10" ht="18" x14ac:dyDescent="0.35">
      <c r="A241" s="8">
        <f t="shared" si="11"/>
        <v>238</v>
      </c>
      <c r="B241" s="40" t="s">
        <v>246</v>
      </c>
      <c r="C241" s="100"/>
      <c r="D241" s="100"/>
      <c r="F241" s="100"/>
      <c r="H241" s="106"/>
    </row>
    <row r="242" spans="1:10" x14ac:dyDescent="0.3">
      <c r="A242" s="8">
        <f t="shared" si="11"/>
        <v>239</v>
      </c>
      <c r="B242" s="11" t="s">
        <v>162</v>
      </c>
      <c r="C242" s="12">
        <v>117185.04000000001</v>
      </c>
      <c r="D242" s="12">
        <v>118770</v>
      </c>
      <c r="F242" s="239">
        <f>Salaries!E62</f>
        <v>88080</v>
      </c>
      <c r="H242" s="12">
        <f t="shared" ref="H242:H256" si="14">F242-D242</f>
        <v>-30690</v>
      </c>
    </row>
    <row r="243" spans="1:10" x14ac:dyDescent="0.3">
      <c r="A243" s="8">
        <f t="shared" si="11"/>
        <v>240</v>
      </c>
      <c r="B243" s="11" t="s">
        <v>169</v>
      </c>
      <c r="C243" s="12">
        <v>0</v>
      </c>
      <c r="D243" s="12">
        <v>0</v>
      </c>
      <c r="F243" s="12">
        <v>0</v>
      </c>
      <c r="H243" s="12">
        <f t="shared" si="14"/>
        <v>0</v>
      </c>
    </row>
    <row r="244" spans="1:10" x14ac:dyDescent="0.3">
      <c r="A244" s="8">
        <f t="shared" si="11"/>
        <v>241</v>
      </c>
      <c r="B244" s="11" t="s">
        <v>163</v>
      </c>
      <c r="C244" s="12">
        <v>8964.66</v>
      </c>
      <c r="D244" s="12">
        <v>9085.9050000000007</v>
      </c>
      <c r="F244" s="12">
        <f>F242*0.0765</f>
        <v>6738.12</v>
      </c>
      <c r="H244" s="12">
        <f t="shared" si="14"/>
        <v>-2347.7850000000008</v>
      </c>
    </row>
    <row r="245" spans="1:10" x14ac:dyDescent="0.3">
      <c r="A245" s="8">
        <f t="shared" si="11"/>
        <v>242</v>
      </c>
      <c r="B245" s="11" t="s">
        <v>249</v>
      </c>
      <c r="C245" s="12">
        <v>18623.759999999998</v>
      </c>
      <c r="D245" s="12">
        <v>22235.4</v>
      </c>
      <c r="F245" s="12">
        <f>F242*0.1</f>
        <v>8808</v>
      </c>
      <c r="H245" s="12">
        <f t="shared" si="14"/>
        <v>-13427.400000000001</v>
      </c>
    </row>
    <row r="246" spans="1:10" x14ac:dyDescent="0.3">
      <c r="A246" s="8">
        <f t="shared" si="11"/>
        <v>243</v>
      </c>
      <c r="B246" s="11" t="s">
        <v>165</v>
      </c>
      <c r="C246" s="12">
        <v>4039.17</v>
      </c>
      <c r="D246" s="12">
        <v>4385.37</v>
      </c>
      <c r="F246" s="12">
        <f>F242*0.03</f>
        <v>2642.4</v>
      </c>
      <c r="H246" s="12">
        <f t="shared" si="14"/>
        <v>-1742.9699999999998</v>
      </c>
    </row>
    <row r="247" spans="1:10" x14ac:dyDescent="0.3">
      <c r="A247" s="8">
        <f t="shared" si="11"/>
        <v>244</v>
      </c>
      <c r="B247" s="11" t="s">
        <v>196</v>
      </c>
      <c r="C247" s="12">
        <v>266.13</v>
      </c>
      <c r="D247" s="12">
        <v>270.30960000000005</v>
      </c>
      <c r="F247" s="12">
        <f>F242*0.0025</f>
        <v>220.20000000000002</v>
      </c>
      <c r="H247" s="12">
        <f t="shared" si="14"/>
        <v>-50.109600000000029</v>
      </c>
    </row>
    <row r="248" spans="1:10" x14ac:dyDescent="0.3">
      <c r="A248" s="8">
        <f t="shared" si="11"/>
        <v>245</v>
      </c>
      <c r="B248" s="11" t="s">
        <v>163</v>
      </c>
      <c r="C248" s="12">
        <v>0</v>
      </c>
      <c r="D248" s="12">
        <v>0</v>
      </c>
      <c r="F248" s="12">
        <v>0</v>
      </c>
      <c r="H248" s="12">
        <f t="shared" si="14"/>
        <v>0</v>
      </c>
    </row>
    <row r="249" spans="1:10" x14ac:dyDescent="0.3">
      <c r="A249" s="8">
        <f t="shared" si="11"/>
        <v>246</v>
      </c>
      <c r="B249" s="11" t="s">
        <v>126</v>
      </c>
      <c r="C249" s="12">
        <v>1000</v>
      </c>
      <c r="D249" s="12">
        <v>1000</v>
      </c>
      <c r="F249" s="12">
        <v>1000</v>
      </c>
      <c r="H249" s="12">
        <f t="shared" si="14"/>
        <v>0</v>
      </c>
    </row>
    <row r="250" spans="1:10" x14ac:dyDescent="0.3">
      <c r="A250" s="8">
        <f t="shared" si="11"/>
        <v>247</v>
      </c>
      <c r="B250" s="11" t="s">
        <v>158</v>
      </c>
      <c r="C250" s="12">
        <v>1250</v>
      </c>
      <c r="D250" s="12">
        <v>1250</v>
      </c>
      <c r="F250" s="12">
        <v>500</v>
      </c>
      <c r="H250" s="12">
        <f t="shared" si="14"/>
        <v>-750</v>
      </c>
    </row>
    <row r="251" spans="1:10" x14ac:dyDescent="0.3">
      <c r="A251" s="8">
        <f t="shared" si="11"/>
        <v>248</v>
      </c>
      <c r="B251" s="11" t="s">
        <v>236</v>
      </c>
      <c r="C251" s="12">
        <v>2500</v>
      </c>
      <c r="D251" s="12">
        <v>2500</v>
      </c>
      <c r="F251" s="12">
        <v>1000</v>
      </c>
      <c r="H251" s="12">
        <f t="shared" si="14"/>
        <v>-1500</v>
      </c>
    </row>
    <row r="252" spans="1:10" x14ac:dyDescent="0.3">
      <c r="A252" s="8">
        <f t="shared" si="11"/>
        <v>249</v>
      </c>
      <c r="B252" s="11" t="s">
        <v>237</v>
      </c>
      <c r="C252" s="12">
        <v>5000</v>
      </c>
      <c r="D252" s="12">
        <v>4500</v>
      </c>
      <c r="F252" s="12">
        <v>3500</v>
      </c>
      <c r="H252" s="12">
        <f t="shared" si="14"/>
        <v>-1000</v>
      </c>
    </row>
    <row r="253" spans="1:10" s="17" customFormat="1" ht="15.6" x14ac:dyDescent="0.3">
      <c r="A253" s="8">
        <f t="shared" si="11"/>
        <v>250</v>
      </c>
      <c r="B253" s="11" t="s">
        <v>247</v>
      </c>
      <c r="C253" s="12">
        <v>40000</v>
      </c>
      <c r="D253" s="12">
        <v>15000</v>
      </c>
      <c r="E253" s="222"/>
      <c r="F253" s="12">
        <v>15000</v>
      </c>
      <c r="G253" s="222"/>
      <c r="H253" s="12">
        <f t="shared" si="14"/>
        <v>0</v>
      </c>
      <c r="I253" s="83"/>
      <c r="J253" s="123"/>
    </row>
    <row r="254" spans="1:10" x14ac:dyDescent="0.3">
      <c r="A254" s="8">
        <f t="shared" si="11"/>
        <v>251</v>
      </c>
      <c r="B254" s="11" t="s">
        <v>248</v>
      </c>
      <c r="C254" s="12">
        <v>0</v>
      </c>
      <c r="D254" s="12"/>
      <c r="F254" s="12">
        <v>0</v>
      </c>
      <c r="H254" s="12">
        <f t="shared" si="14"/>
        <v>0</v>
      </c>
    </row>
    <row r="255" spans="1:10" ht="15" thickBot="1" x14ac:dyDescent="0.35">
      <c r="A255" s="8">
        <f t="shared" si="11"/>
        <v>252</v>
      </c>
      <c r="B255" s="11" t="s">
        <v>40</v>
      </c>
      <c r="C255" s="12">
        <v>0</v>
      </c>
      <c r="D255" s="12">
        <v>0</v>
      </c>
      <c r="F255" s="12">
        <v>0</v>
      </c>
      <c r="H255" s="12">
        <f t="shared" si="14"/>
        <v>0</v>
      </c>
    </row>
    <row r="256" spans="1:10" ht="15.6" x14ac:dyDescent="0.3">
      <c r="A256" s="8">
        <f t="shared" si="11"/>
        <v>253</v>
      </c>
      <c r="B256" s="16" t="s">
        <v>646</v>
      </c>
      <c r="C256" s="99">
        <f>SUM(C242:C255)</f>
        <v>198828.76000000004</v>
      </c>
      <c r="D256" s="99">
        <f>SUM(D242:D255)</f>
        <v>178996.9846</v>
      </c>
      <c r="F256" s="99">
        <f>SUM(F242:F255)</f>
        <v>127488.71999999999</v>
      </c>
      <c r="H256" s="99">
        <f t="shared" si="14"/>
        <v>-51508.26460000001</v>
      </c>
    </row>
    <row r="257" spans="1:10" x14ac:dyDescent="0.3">
      <c r="A257" s="8">
        <f t="shared" si="11"/>
        <v>254</v>
      </c>
      <c r="C257" s="20"/>
      <c r="D257" s="20"/>
      <c r="F257" s="20"/>
      <c r="H257" s="20"/>
    </row>
    <row r="258" spans="1:10" ht="18" x14ac:dyDescent="0.35">
      <c r="A258" s="8">
        <f t="shared" si="11"/>
        <v>255</v>
      </c>
      <c r="B258" s="40" t="s">
        <v>250</v>
      </c>
      <c r="C258" s="100"/>
      <c r="D258" s="100"/>
      <c r="F258" s="100"/>
      <c r="H258" s="106"/>
    </row>
    <row r="259" spans="1:10" x14ac:dyDescent="0.3">
      <c r="A259" s="8">
        <f t="shared" si="11"/>
        <v>256</v>
      </c>
      <c r="B259" s="11" t="s">
        <v>256</v>
      </c>
      <c r="C259" s="12">
        <v>159940</v>
      </c>
      <c r="D259" s="12">
        <v>159340</v>
      </c>
      <c r="F259" s="12">
        <f>Salaries!E71</f>
        <v>153608.08000000002</v>
      </c>
      <c r="H259" s="12">
        <f t="shared" ref="H259:H274" si="15">F259-D259</f>
        <v>-5731.9199999999837</v>
      </c>
    </row>
    <row r="260" spans="1:10" x14ac:dyDescent="0.3">
      <c r="A260" s="8">
        <f t="shared" si="11"/>
        <v>257</v>
      </c>
      <c r="B260" s="11" t="s">
        <v>169</v>
      </c>
      <c r="C260" s="12">
        <v>0</v>
      </c>
      <c r="D260" s="12">
        <v>0</v>
      </c>
      <c r="F260" s="12">
        <v>0</v>
      </c>
      <c r="H260" s="12">
        <f t="shared" si="15"/>
        <v>0</v>
      </c>
    </row>
    <row r="261" spans="1:10" x14ac:dyDescent="0.3">
      <c r="A261" s="8">
        <f t="shared" si="11"/>
        <v>258</v>
      </c>
      <c r="B261" s="11" t="s">
        <v>163</v>
      </c>
      <c r="C261" s="12">
        <v>12311.91</v>
      </c>
      <c r="D261" s="12">
        <v>12311.91</v>
      </c>
      <c r="F261" s="12">
        <f>F259*0.0765</f>
        <v>11751.018120000001</v>
      </c>
      <c r="H261" s="12">
        <f t="shared" si="15"/>
        <v>-560.89187999999922</v>
      </c>
    </row>
    <row r="262" spans="1:10" x14ac:dyDescent="0.3">
      <c r="A262" s="8">
        <f t="shared" ref="A262:A325" si="16">A261+1</f>
        <v>259</v>
      </c>
      <c r="B262" s="11" t="s">
        <v>164</v>
      </c>
      <c r="C262" s="12">
        <v>13525.92</v>
      </c>
      <c r="D262" s="12">
        <v>15803.64</v>
      </c>
      <c r="F262" s="12">
        <f>F259*0.1</f>
        <v>15360.808000000003</v>
      </c>
      <c r="H262" s="12">
        <f t="shared" si="15"/>
        <v>-442.8319999999967</v>
      </c>
    </row>
    <row r="263" spans="1:10" x14ac:dyDescent="0.3">
      <c r="A263" s="8">
        <f t="shared" si="16"/>
        <v>260</v>
      </c>
      <c r="B263" s="11" t="s">
        <v>165</v>
      </c>
      <c r="C263" s="12">
        <v>7117.74</v>
      </c>
      <c r="D263" s="12">
        <v>7699.8600000000006</v>
      </c>
      <c r="F263" s="12">
        <f>F259*0.03</f>
        <v>4608.2424000000001</v>
      </c>
      <c r="H263" s="12">
        <f t="shared" si="15"/>
        <v>-3091.6176000000005</v>
      </c>
    </row>
    <row r="264" spans="1:10" x14ac:dyDescent="0.3">
      <c r="A264" s="8">
        <f t="shared" si="16"/>
        <v>261</v>
      </c>
      <c r="B264" s="11" t="s">
        <v>196</v>
      </c>
      <c r="C264" s="12">
        <v>349.27</v>
      </c>
      <c r="D264" s="12">
        <v>349.27200000000005</v>
      </c>
      <c r="F264" s="12">
        <f>F259*0.0025</f>
        <v>384.02020000000005</v>
      </c>
      <c r="H264" s="12">
        <f t="shared" si="15"/>
        <v>34.748199999999997</v>
      </c>
    </row>
    <row r="265" spans="1:10" x14ac:dyDescent="0.3">
      <c r="A265" s="8">
        <f t="shared" si="16"/>
        <v>262</v>
      </c>
      <c r="B265" s="11" t="s">
        <v>257</v>
      </c>
      <c r="C265" s="12">
        <v>600</v>
      </c>
      <c r="D265" s="12">
        <v>600</v>
      </c>
      <c r="F265" s="12">
        <v>0</v>
      </c>
      <c r="H265" s="12">
        <f t="shared" si="15"/>
        <v>-600</v>
      </c>
    </row>
    <row r="266" spans="1:10" x14ac:dyDescent="0.3">
      <c r="A266" s="8">
        <f t="shared" si="16"/>
        <v>263</v>
      </c>
      <c r="B266" s="11" t="s">
        <v>163</v>
      </c>
      <c r="C266" s="12">
        <v>0</v>
      </c>
      <c r="D266" s="12">
        <v>0</v>
      </c>
      <c r="F266" s="12">
        <v>0</v>
      </c>
      <c r="H266" s="12">
        <f t="shared" si="15"/>
        <v>0</v>
      </c>
    </row>
    <row r="267" spans="1:10" x14ac:dyDescent="0.3">
      <c r="A267" s="8">
        <f t="shared" si="16"/>
        <v>264</v>
      </c>
      <c r="B267" s="11" t="s">
        <v>251</v>
      </c>
      <c r="C267" s="12">
        <v>1500</v>
      </c>
      <c r="D267" s="12">
        <v>1500</v>
      </c>
      <c r="F267" s="12">
        <v>4352.7299999999996</v>
      </c>
      <c r="H267" s="12">
        <f t="shared" si="15"/>
        <v>2852.7299999999996</v>
      </c>
    </row>
    <row r="268" spans="1:10" x14ac:dyDescent="0.3">
      <c r="A268" s="8">
        <f t="shared" si="16"/>
        <v>265</v>
      </c>
      <c r="B268" s="11" t="s">
        <v>126</v>
      </c>
      <c r="C268" s="12">
        <v>1500</v>
      </c>
      <c r="D268" s="12">
        <v>1500</v>
      </c>
      <c r="F268" s="12">
        <v>1500</v>
      </c>
      <c r="H268" s="12">
        <f t="shared" si="15"/>
        <v>0</v>
      </c>
    </row>
    <row r="269" spans="1:10" x14ac:dyDescent="0.3">
      <c r="A269" s="8">
        <f t="shared" si="16"/>
        <v>266</v>
      </c>
      <c r="B269" s="11" t="s">
        <v>158</v>
      </c>
      <c r="C269" s="12">
        <v>3500</v>
      </c>
      <c r="D269" s="12">
        <v>3500</v>
      </c>
      <c r="F269" s="12">
        <v>2500</v>
      </c>
      <c r="H269" s="12">
        <f t="shared" si="15"/>
        <v>-1000</v>
      </c>
    </row>
    <row r="270" spans="1:10" x14ac:dyDescent="0.3">
      <c r="A270" s="8">
        <f t="shared" si="16"/>
        <v>267</v>
      </c>
      <c r="B270" s="11" t="s">
        <v>252</v>
      </c>
      <c r="C270" s="12">
        <v>2000</v>
      </c>
      <c r="D270" s="12">
        <v>2000</v>
      </c>
      <c r="F270" s="12">
        <v>1000</v>
      </c>
      <c r="H270" s="12">
        <f t="shared" si="15"/>
        <v>-1000</v>
      </c>
    </row>
    <row r="271" spans="1:10" s="17" customFormat="1" ht="15.6" x14ac:dyDescent="0.3">
      <c r="A271" s="8">
        <f t="shared" si="16"/>
        <v>268</v>
      </c>
      <c r="B271" s="11" t="s">
        <v>253</v>
      </c>
      <c r="C271" s="12">
        <v>15000</v>
      </c>
      <c r="D271" s="12">
        <v>8000</v>
      </c>
      <c r="E271" s="222"/>
      <c r="F271" s="12">
        <v>8000</v>
      </c>
      <c r="G271" s="222"/>
      <c r="H271" s="12">
        <f t="shared" si="15"/>
        <v>0</v>
      </c>
      <c r="I271" s="83"/>
      <c r="J271" s="123"/>
    </row>
    <row r="272" spans="1:10" x14ac:dyDescent="0.3">
      <c r="A272" s="8">
        <f t="shared" si="16"/>
        <v>269</v>
      </c>
      <c r="B272" s="11" t="s">
        <v>254</v>
      </c>
      <c r="C272" s="12">
        <v>1500</v>
      </c>
      <c r="D272" s="12">
        <v>1500</v>
      </c>
      <c r="F272" s="12">
        <v>1500</v>
      </c>
      <c r="H272" s="12">
        <f t="shared" si="15"/>
        <v>0</v>
      </c>
    </row>
    <row r="273" spans="1:10" ht="15" thickBot="1" x14ac:dyDescent="0.35">
      <c r="A273" s="8">
        <f t="shared" si="16"/>
        <v>270</v>
      </c>
      <c r="B273" s="11" t="s">
        <v>255</v>
      </c>
      <c r="C273" s="12">
        <v>1000</v>
      </c>
      <c r="D273" s="12">
        <v>1000</v>
      </c>
      <c r="F273" s="12">
        <v>0</v>
      </c>
      <c r="H273" s="12">
        <f t="shared" si="15"/>
        <v>-1000</v>
      </c>
    </row>
    <row r="274" spans="1:10" ht="15.6" x14ac:dyDescent="0.3">
      <c r="A274" s="8">
        <f t="shared" si="16"/>
        <v>271</v>
      </c>
      <c r="B274" s="16" t="s">
        <v>646</v>
      </c>
      <c r="C274" s="99">
        <f>SUM(C259:C273)</f>
        <v>219844.84</v>
      </c>
      <c r="D274" s="99">
        <f>SUM(D259:D273)</f>
        <v>215104.68199999997</v>
      </c>
      <c r="F274" s="99">
        <f>SUM(F259:F273)</f>
        <v>204564.89872</v>
      </c>
      <c r="H274" s="99">
        <f t="shared" si="15"/>
        <v>-10539.783279999974</v>
      </c>
    </row>
    <row r="275" spans="1:10" x14ac:dyDescent="0.3">
      <c r="A275" s="8">
        <f t="shared" si="16"/>
        <v>272</v>
      </c>
      <c r="C275" s="20"/>
      <c r="D275" s="20"/>
      <c r="F275" s="20"/>
      <c r="H275" s="20"/>
    </row>
    <row r="276" spans="1:10" ht="18" x14ac:dyDescent="0.35">
      <c r="A276" s="8">
        <f t="shared" si="16"/>
        <v>273</v>
      </c>
      <c r="B276" s="40" t="s">
        <v>258</v>
      </c>
      <c r="C276" s="100"/>
      <c r="D276" s="100"/>
      <c r="F276" s="100"/>
      <c r="H276" s="106"/>
    </row>
    <row r="277" spans="1:10" x14ac:dyDescent="0.3">
      <c r="A277" s="8">
        <f t="shared" si="16"/>
        <v>274</v>
      </c>
      <c r="B277" s="11" t="s">
        <v>232</v>
      </c>
      <c r="C277" s="12">
        <v>224703.52</v>
      </c>
      <c r="D277" s="12">
        <v>223503.52</v>
      </c>
      <c r="F277" s="12">
        <f>Salaries!E91</f>
        <v>220103.16</v>
      </c>
      <c r="H277" s="12">
        <f t="shared" ref="H277:H290" si="17">F277-D277</f>
        <v>-3400.359999999986</v>
      </c>
    </row>
    <row r="278" spans="1:10" x14ac:dyDescent="0.3">
      <c r="A278" s="8">
        <f t="shared" si="16"/>
        <v>275</v>
      </c>
      <c r="B278" s="11" t="s">
        <v>169</v>
      </c>
      <c r="C278" s="12">
        <v>0</v>
      </c>
      <c r="D278" s="12">
        <v>0</v>
      </c>
      <c r="F278" s="12">
        <v>0</v>
      </c>
      <c r="H278" s="12">
        <f t="shared" si="17"/>
        <v>0</v>
      </c>
    </row>
    <row r="279" spans="1:10" x14ac:dyDescent="0.3">
      <c r="A279" s="8">
        <f t="shared" si="16"/>
        <v>276</v>
      </c>
      <c r="B279" s="11" t="s">
        <v>163</v>
      </c>
      <c r="C279" s="12">
        <v>17189.82</v>
      </c>
      <c r="D279" s="12">
        <v>17098.01928</v>
      </c>
      <c r="F279" s="12">
        <f>F277*0.0765</f>
        <v>16837.891739999999</v>
      </c>
      <c r="H279" s="12">
        <f t="shared" si="17"/>
        <v>-260.12754000000132</v>
      </c>
    </row>
    <row r="280" spans="1:10" x14ac:dyDescent="0.3">
      <c r="A280" s="8">
        <f t="shared" si="16"/>
        <v>277</v>
      </c>
      <c r="B280" s="11" t="s">
        <v>164</v>
      </c>
      <c r="C280" s="12">
        <v>22543.200000000001</v>
      </c>
      <c r="D280" s="12">
        <v>26339.4</v>
      </c>
      <c r="F280" s="12">
        <f>F277*0.1</f>
        <v>22010.316000000003</v>
      </c>
      <c r="H280" s="12">
        <f t="shared" si="17"/>
        <v>-4329.0839999999989</v>
      </c>
    </row>
    <row r="281" spans="1:10" x14ac:dyDescent="0.3">
      <c r="A281" s="8">
        <f t="shared" si="16"/>
        <v>278</v>
      </c>
      <c r="B281" s="11" t="s">
        <v>165</v>
      </c>
      <c r="C281" s="12">
        <v>12089.05</v>
      </c>
      <c r="D281" s="12">
        <v>13007.904864</v>
      </c>
      <c r="F281" s="12">
        <f>F277*0.03</f>
        <v>6603.0947999999999</v>
      </c>
      <c r="H281" s="12">
        <f t="shared" si="17"/>
        <v>-6404.8100640000002</v>
      </c>
    </row>
    <row r="282" spans="1:10" x14ac:dyDescent="0.3">
      <c r="A282" s="8">
        <f t="shared" si="16"/>
        <v>279</v>
      </c>
      <c r="B282" s="11" t="s">
        <v>196</v>
      </c>
      <c r="C282" s="12">
        <v>593.22</v>
      </c>
      <c r="D282" s="12">
        <v>590.04929279999999</v>
      </c>
      <c r="F282" s="12">
        <f>F277*0.0025</f>
        <v>550.25790000000006</v>
      </c>
      <c r="H282" s="12">
        <f t="shared" si="17"/>
        <v>-39.791392799999926</v>
      </c>
    </row>
    <row r="283" spans="1:10" x14ac:dyDescent="0.3">
      <c r="A283" s="8">
        <f t="shared" si="16"/>
        <v>280</v>
      </c>
      <c r="B283" s="11" t="s">
        <v>163</v>
      </c>
      <c r="C283" s="12">
        <v>0</v>
      </c>
      <c r="D283" s="12">
        <v>0</v>
      </c>
      <c r="F283" s="12">
        <v>0</v>
      </c>
      <c r="H283" s="12">
        <f t="shared" si="17"/>
        <v>0</v>
      </c>
    </row>
    <row r="284" spans="1:10" x14ac:dyDescent="0.3">
      <c r="A284" s="8">
        <f t="shared" si="16"/>
        <v>281</v>
      </c>
      <c r="B284" s="11" t="s">
        <v>242</v>
      </c>
      <c r="C284" s="12">
        <v>500</v>
      </c>
      <c r="D284" s="12">
        <v>500</v>
      </c>
      <c r="F284" s="12">
        <v>0</v>
      </c>
      <c r="H284" s="12">
        <f t="shared" si="17"/>
        <v>-500</v>
      </c>
    </row>
    <row r="285" spans="1:10" x14ac:dyDescent="0.3">
      <c r="A285" s="8">
        <f t="shared" si="16"/>
        <v>282</v>
      </c>
      <c r="B285" s="11" t="s">
        <v>173</v>
      </c>
      <c r="C285" s="12">
        <v>0</v>
      </c>
      <c r="D285" s="12"/>
      <c r="F285" s="12">
        <v>0</v>
      </c>
      <c r="H285" s="12">
        <f t="shared" si="17"/>
        <v>0</v>
      </c>
    </row>
    <row r="286" spans="1:10" x14ac:dyDescent="0.3">
      <c r="A286" s="8">
        <f t="shared" si="16"/>
        <v>283</v>
      </c>
      <c r="B286" s="11" t="s">
        <v>259</v>
      </c>
      <c r="C286" s="12">
        <v>1000</v>
      </c>
      <c r="D286" s="12">
        <v>0</v>
      </c>
      <c r="F286" s="12">
        <v>500</v>
      </c>
      <c r="H286" s="12">
        <f t="shared" si="17"/>
        <v>500</v>
      </c>
    </row>
    <row r="287" spans="1:10" s="17" customFormat="1" ht="15.6" x14ac:dyDescent="0.3">
      <c r="A287" s="8">
        <f t="shared" si="16"/>
        <v>284</v>
      </c>
      <c r="B287" s="11" t="s">
        <v>260</v>
      </c>
      <c r="C287" s="12">
        <v>1500</v>
      </c>
      <c r="D287" s="12">
        <v>1500</v>
      </c>
      <c r="E287" s="222"/>
      <c r="F287" s="12">
        <v>1500</v>
      </c>
      <c r="G287" s="222"/>
      <c r="H287" s="12">
        <f t="shared" si="17"/>
        <v>0</v>
      </c>
      <c r="I287" s="83"/>
      <c r="J287" s="123"/>
    </row>
    <row r="288" spans="1:10" x14ac:dyDescent="0.3">
      <c r="A288" s="8">
        <f t="shared" si="16"/>
        <v>285</v>
      </c>
      <c r="B288" s="11" t="s">
        <v>261</v>
      </c>
      <c r="C288" s="12">
        <v>1500</v>
      </c>
      <c r="D288" s="12">
        <v>1500</v>
      </c>
      <c r="F288" s="12">
        <v>1500</v>
      </c>
      <c r="H288" s="12">
        <f t="shared" si="17"/>
        <v>0</v>
      </c>
    </row>
    <row r="289" spans="1:10" s="8" customFormat="1" ht="15" thickBot="1" x14ac:dyDescent="0.35">
      <c r="A289" s="8">
        <f t="shared" si="16"/>
        <v>286</v>
      </c>
      <c r="B289" s="11" t="s">
        <v>262</v>
      </c>
      <c r="C289" s="12">
        <v>0</v>
      </c>
      <c r="D289" s="12">
        <v>0</v>
      </c>
      <c r="E289" s="26"/>
      <c r="F289" s="12">
        <v>0</v>
      </c>
      <c r="G289" s="26"/>
      <c r="H289" s="12">
        <f t="shared" si="17"/>
        <v>0</v>
      </c>
      <c r="I289" s="84"/>
      <c r="J289" s="119"/>
    </row>
    <row r="290" spans="1:10" ht="15.6" x14ac:dyDescent="0.3">
      <c r="A290" s="8">
        <f t="shared" si="16"/>
        <v>287</v>
      </c>
      <c r="B290" s="16" t="s">
        <v>646</v>
      </c>
      <c r="C290" s="99">
        <f>SUM(C277:C289)</f>
        <v>281618.80999999994</v>
      </c>
      <c r="D290" s="99">
        <f>SUM(D277:D289)</f>
        <v>284038.89343679999</v>
      </c>
      <c r="F290" s="99">
        <f>SUM(F277:F289)</f>
        <v>269604.72044</v>
      </c>
      <c r="H290" s="99">
        <f t="shared" si="17"/>
        <v>-14434.172996799985</v>
      </c>
    </row>
    <row r="291" spans="1:10" x14ac:dyDescent="0.3">
      <c r="A291" s="8">
        <f t="shared" si="16"/>
        <v>288</v>
      </c>
      <c r="C291" s="20"/>
      <c r="D291" s="20"/>
      <c r="F291" s="20"/>
      <c r="H291" s="20"/>
    </row>
    <row r="292" spans="1:10" ht="18" x14ac:dyDescent="0.35">
      <c r="A292" s="8">
        <f t="shared" si="16"/>
        <v>289</v>
      </c>
      <c r="B292" s="40" t="s">
        <v>400</v>
      </c>
      <c r="C292" s="100"/>
      <c r="D292" s="100"/>
      <c r="F292" s="100"/>
      <c r="H292" s="106"/>
    </row>
    <row r="293" spans="1:10" x14ac:dyDescent="0.3">
      <c r="A293" s="8">
        <f t="shared" si="16"/>
        <v>290</v>
      </c>
      <c r="B293" s="11" t="s">
        <v>162</v>
      </c>
      <c r="C293" s="12">
        <v>352344.8</v>
      </c>
      <c r="D293" s="12">
        <v>352344.8</v>
      </c>
      <c r="F293" s="12">
        <f>Salaries!E109</f>
        <v>338937</v>
      </c>
      <c r="H293" s="12">
        <f t="shared" ref="H293:H314" si="18">F293-D293</f>
        <v>-13407.799999999988</v>
      </c>
    </row>
    <row r="294" spans="1:10" x14ac:dyDescent="0.3">
      <c r="A294" s="8">
        <f t="shared" si="16"/>
        <v>291</v>
      </c>
      <c r="B294" s="11" t="s">
        <v>169</v>
      </c>
      <c r="C294" s="12">
        <v>0</v>
      </c>
      <c r="D294" s="12">
        <v>0</v>
      </c>
      <c r="F294" s="12">
        <v>0</v>
      </c>
      <c r="H294" s="12">
        <f t="shared" si="18"/>
        <v>0</v>
      </c>
    </row>
    <row r="295" spans="1:10" x14ac:dyDescent="0.3">
      <c r="A295" s="8">
        <f t="shared" si="16"/>
        <v>292</v>
      </c>
      <c r="B295" s="11" t="s">
        <v>163</v>
      </c>
      <c r="C295" s="12">
        <v>26954.38</v>
      </c>
      <c r="D295" s="12">
        <v>26954.377200000003</v>
      </c>
      <c r="F295" s="12">
        <f>F293*0.0765</f>
        <v>25928.680499999999</v>
      </c>
      <c r="H295" s="12">
        <f t="shared" si="18"/>
        <v>-1025.6967000000041</v>
      </c>
    </row>
    <row r="296" spans="1:10" x14ac:dyDescent="0.3">
      <c r="A296" s="8">
        <f t="shared" si="16"/>
        <v>293</v>
      </c>
      <c r="B296" s="11" t="s">
        <v>164</v>
      </c>
      <c r="C296" s="12">
        <v>32149.68</v>
      </c>
      <c r="D296" s="12">
        <v>38039.040000000001</v>
      </c>
      <c r="F296" s="12">
        <f>F293*0.1</f>
        <v>33893.700000000004</v>
      </c>
      <c r="H296" s="12">
        <f t="shared" si="18"/>
        <v>-4145.3399999999965</v>
      </c>
    </row>
    <row r="297" spans="1:10" x14ac:dyDescent="0.3">
      <c r="A297" s="8">
        <f t="shared" si="16"/>
        <v>294</v>
      </c>
      <c r="B297" s="11" t="s">
        <v>165</v>
      </c>
      <c r="C297" s="12">
        <v>14927.61</v>
      </c>
      <c r="D297" s="12">
        <v>16148.451360000001</v>
      </c>
      <c r="F297" s="12">
        <f>F293*0.03</f>
        <v>10168.109999999999</v>
      </c>
      <c r="H297" s="12">
        <f t="shared" si="18"/>
        <v>-5980.3413600000022</v>
      </c>
    </row>
    <row r="298" spans="1:10" x14ac:dyDescent="0.3">
      <c r="A298" s="8">
        <f t="shared" si="16"/>
        <v>295</v>
      </c>
      <c r="B298" s="11" t="s">
        <v>196</v>
      </c>
      <c r="C298" s="12">
        <v>864.3</v>
      </c>
      <c r="D298" s="12">
        <v>864.29587200000003</v>
      </c>
      <c r="F298" s="12">
        <f>F293*0.0025</f>
        <v>847.34249999999997</v>
      </c>
      <c r="H298" s="12">
        <f t="shared" si="18"/>
        <v>-16.953372000000059</v>
      </c>
    </row>
    <row r="299" spans="1:10" x14ac:dyDescent="0.3">
      <c r="A299" s="8">
        <f t="shared" si="16"/>
        <v>296</v>
      </c>
      <c r="B299" s="11" t="s">
        <v>163</v>
      </c>
      <c r="C299" s="12">
        <v>0</v>
      </c>
      <c r="D299" s="12">
        <v>0</v>
      </c>
      <c r="F299" s="12">
        <v>0</v>
      </c>
      <c r="H299" s="12">
        <f t="shared" si="18"/>
        <v>0</v>
      </c>
    </row>
    <row r="300" spans="1:10" x14ac:dyDescent="0.3">
      <c r="A300" s="8">
        <f t="shared" si="16"/>
        <v>297</v>
      </c>
      <c r="B300" s="11" t="s">
        <v>263</v>
      </c>
      <c r="C300" s="12">
        <v>0</v>
      </c>
      <c r="D300" s="12">
        <v>0</v>
      </c>
      <c r="F300" s="12">
        <v>0</v>
      </c>
      <c r="H300" s="12">
        <f t="shared" si="18"/>
        <v>0</v>
      </c>
    </row>
    <row r="301" spans="1:10" x14ac:dyDescent="0.3">
      <c r="A301" s="8">
        <f t="shared" si="16"/>
        <v>298</v>
      </c>
      <c r="B301" s="11" t="s">
        <v>173</v>
      </c>
      <c r="C301" s="12">
        <v>5000</v>
      </c>
      <c r="D301" s="12">
        <v>5000</v>
      </c>
      <c r="F301" s="12">
        <v>1500</v>
      </c>
      <c r="H301" s="12">
        <f t="shared" si="18"/>
        <v>-3500</v>
      </c>
    </row>
    <row r="302" spans="1:10" x14ac:dyDescent="0.3">
      <c r="A302" s="8">
        <f t="shared" si="16"/>
        <v>299</v>
      </c>
      <c r="B302" s="11" t="s">
        <v>264</v>
      </c>
      <c r="C302" s="12">
        <v>20000</v>
      </c>
      <c r="D302" s="12">
        <v>17000</v>
      </c>
      <c r="F302" s="12">
        <v>17000</v>
      </c>
      <c r="H302" s="12">
        <f t="shared" si="18"/>
        <v>0</v>
      </c>
    </row>
    <row r="303" spans="1:10" x14ac:dyDescent="0.3">
      <c r="A303" s="8">
        <f t="shared" si="16"/>
        <v>300</v>
      </c>
      <c r="B303" s="11" t="s">
        <v>265</v>
      </c>
      <c r="C303" s="12">
        <v>10000</v>
      </c>
      <c r="D303" s="12">
        <v>6500</v>
      </c>
      <c r="F303" s="12">
        <v>6500</v>
      </c>
      <c r="H303" s="12">
        <f t="shared" si="18"/>
        <v>0</v>
      </c>
    </row>
    <row r="304" spans="1:10" x14ac:dyDescent="0.3">
      <c r="A304" s="8">
        <f t="shared" si="16"/>
        <v>301</v>
      </c>
      <c r="B304" s="11" t="s">
        <v>266</v>
      </c>
      <c r="C304" s="12">
        <v>0</v>
      </c>
      <c r="D304" s="12"/>
      <c r="F304" s="12">
        <v>0</v>
      </c>
      <c r="H304" s="12">
        <f t="shared" si="18"/>
        <v>0</v>
      </c>
    </row>
    <row r="305" spans="1:10" x14ac:dyDescent="0.3">
      <c r="A305" s="8">
        <f t="shared" si="16"/>
        <v>302</v>
      </c>
      <c r="B305" s="11" t="s">
        <v>267</v>
      </c>
      <c r="C305" s="12">
        <v>25000</v>
      </c>
      <c r="D305" s="12">
        <v>25000</v>
      </c>
      <c r="F305" s="12">
        <v>25000</v>
      </c>
      <c r="H305" s="12">
        <f t="shared" si="18"/>
        <v>0</v>
      </c>
    </row>
    <row r="306" spans="1:10" x14ac:dyDescent="0.3">
      <c r="A306" s="8">
        <f t="shared" si="16"/>
        <v>303</v>
      </c>
      <c r="B306" s="11" t="s">
        <v>237</v>
      </c>
      <c r="C306" s="12">
        <v>30000</v>
      </c>
      <c r="D306" s="12">
        <v>20000</v>
      </c>
      <c r="F306" s="12">
        <v>20000</v>
      </c>
      <c r="H306" s="12">
        <f t="shared" si="18"/>
        <v>0</v>
      </c>
    </row>
    <row r="307" spans="1:10" x14ac:dyDescent="0.3">
      <c r="A307" s="8">
        <f t="shared" si="16"/>
        <v>304</v>
      </c>
      <c r="B307" s="11" t="s">
        <v>268</v>
      </c>
      <c r="C307" s="12">
        <v>0</v>
      </c>
      <c r="D307" s="12"/>
      <c r="F307" s="12">
        <v>0</v>
      </c>
      <c r="H307" s="12">
        <f t="shared" si="18"/>
        <v>0</v>
      </c>
    </row>
    <row r="308" spans="1:10" x14ac:dyDescent="0.3">
      <c r="A308" s="8">
        <f t="shared" si="16"/>
        <v>305</v>
      </c>
      <c r="B308" s="11" t="s">
        <v>269</v>
      </c>
      <c r="C308" s="12">
        <v>0</v>
      </c>
      <c r="D308" s="12">
        <v>0</v>
      </c>
      <c r="F308" s="12">
        <v>0</v>
      </c>
      <c r="H308" s="12">
        <f t="shared" si="18"/>
        <v>0</v>
      </c>
    </row>
    <row r="309" spans="1:10" x14ac:dyDescent="0.3">
      <c r="A309" s="8">
        <f t="shared" si="16"/>
        <v>306</v>
      </c>
      <c r="B309" s="11" t="s">
        <v>270</v>
      </c>
      <c r="C309" s="12">
        <v>0</v>
      </c>
      <c r="D309" s="12">
        <v>0</v>
      </c>
      <c r="F309" s="12">
        <v>0</v>
      </c>
      <c r="H309" s="12">
        <f t="shared" si="18"/>
        <v>0</v>
      </c>
    </row>
    <row r="310" spans="1:10" x14ac:dyDescent="0.3">
      <c r="A310" s="8">
        <f t="shared" si="16"/>
        <v>307</v>
      </c>
      <c r="B310" s="11" t="s">
        <v>271</v>
      </c>
      <c r="C310" s="12">
        <v>25000</v>
      </c>
      <c r="D310" s="12">
        <v>20000</v>
      </c>
      <c r="F310" s="12">
        <v>20000</v>
      </c>
      <c r="H310" s="12">
        <f t="shared" si="18"/>
        <v>0</v>
      </c>
    </row>
    <row r="311" spans="1:10" s="17" customFormat="1" ht="15.6" x14ac:dyDescent="0.3">
      <c r="A311" s="8">
        <f t="shared" si="16"/>
        <v>308</v>
      </c>
      <c r="B311" s="11" t="s">
        <v>272</v>
      </c>
      <c r="C311" s="12">
        <v>0</v>
      </c>
      <c r="D311" s="12">
        <v>0</v>
      </c>
      <c r="E311" s="222"/>
      <c r="F311" s="12">
        <v>0</v>
      </c>
      <c r="G311" s="222"/>
      <c r="H311" s="12">
        <f t="shared" si="18"/>
        <v>0</v>
      </c>
      <c r="I311" s="83"/>
      <c r="J311" s="123"/>
    </row>
    <row r="312" spans="1:10" x14ac:dyDescent="0.3">
      <c r="A312" s="8">
        <f t="shared" si="16"/>
        <v>309</v>
      </c>
      <c r="B312" s="11" t="s">
        <v>158</v>
      </c>
      <c r="C312" s="12">
        <v>1500</v>
      </c>
      <c r="D312" s="12">
        <v>1500</v>
      </c>
      <c r="F312" s="12">
        <v>0</v>
      </c>
      <c r="H312" s="12">
        <f t="shared" si="18"/>
        <v>-1500</v>
      </c>
    </row>
    <row r="313" spans="1:10" ht="15" thickBot="1" x14ac:dyDescent="0.35">
      <c r="A313" s="8">
        <f t="shared" si="16"/>
        <v>310</v>
      </c>
      <c r="B313" s="11" t="s">
        <v>273</v>
      </c>
      <c r="C313" s="12">
        <v>0</v>
      </c>
      <c r="D313" s="12"/>
      <c r="F313" s="12">
        <v>0</v>
      </c>
      <c r="H313" s="12">
        <f t="shared" si="18"/>
        <v>0</v>
      </c>
    </row>
    <row r="314" spans="1:10" ht="15.6" x14ac:dyDescent="0.3">
      <c r="A314" s="8">
        <f t="shared" si="16"/>
        <v>311</v>
      </c>
      <c r="B314" s="16" t="s">
        <v>646</v>
      </c>
      <c r="C314" s="99">
        <f>SUM(C293:C313)</f>
        <v>543740.77</v>
      </c>
      <c r="D314" s="99">
        <f>SUM(D293:D313)</f>
        <v>529350.96443199995</v>
      </c>
      <c r="F314" s="99">
        <f>SUM(F293:F313)</f>
        <v>499774.83300000004</v>
      </c>
      <c r="H314" s="99">
        <f t="shared" si="18"/>
        <v>-29576.131431999907</v>
      </c>
    </row>
    <row r="315" spans="1:10" x14ac:dyDescent="0.3">
      <c r="A315" s="8">
        <f t="shared" si="16"/>
        <v>312</v>
      </c>
      <c r="C315" s="20"/>
      <c r="D315" s="20"/>
      <c r="F315" s="102"/>
      <c r="H315" s="20"/>
    </row>
    <row r="316" spans="1:10" ht="18" x14ac:dyDescent="0.35">
      <c r="A316" s="8">
        <f t="shared" si="16"/>
        <v>313</v>
      </c>
      <c r="B316" s="40" t="s">
        <v>663</v>
      </c>
      <c r="C316" s="100"/>
      <c r="D316" s="100"/>
      <c r="F316" s="100"/>
      <c r="H316" s="106"/>
    </row>
    <row r="317" spans="1:10" x14ac:dyDescent="0.3">
      <c r="A317" s="8">
        <f t="shared" si="16"/>
        <v>314</v>
      </c>
      <c r="B317" s="11" t="s">
        <v>256</v>
      </c>
      <c r="C317" s="12">
        <v>0</v>
      </c>
      <c r="D317" s="12">
        <v>0</v>
      </c>
      <c r="F317" s="12"/>
      <c r="H317" s="12">
        <f t="shared" ref="H317:H324" si="19">F317-D317</f>
        <v>0</v>
      </c>
    </row>
    <row r="318" spans="1:10" x14ac:dyDescent="0.3">
      <c r="A318" s="8">
        <f t="shared" si="16"/>
        <v>315</v>
      </c>
      <c r="B318" s="11" t="s">
        <v>274</v>
      </c>
      <c r="C318" s="12">
        <v>0</v>
      </c>
      <c r="D318" s="12">
        <v>0</v>
      </c>
      <c r="F318" s="12"/>
      <c r="H318" s="12">
        <f t="shared" si="19"/>
        <v>0</v>
      </c>
    </row>
    <row r="319" spans="1:10" x14ac:dyDescent="0.3">
      <c r="A319" s="8">
        <f t="shared" si="16"/>
        <v>316</v>
      </c>
      <c r="B319" s="11" t="s">
        <v>193</v>
      </c>
      <c r="C319" s="12">
        <v>0</v>
      </c>
      <c r="D319" s="12">
        <v>0</v>
      </c>
      <c r="F319" s="12"/>
      <c r="H319" s="12">
        <f t="shared" si="19"/>
        <v>0</v>
      </c>
    </row>
    <row r="320" spans="1:10" x14ac:dyDescent="0.3">
      <c r="A320" s="8">
        <f t="shared" si="16"/>
        <v>317</v>
      </c>
      <c r="B320" s="11" t="s">
        <v>275</v>
      </c>
      <c r="C320" s="12">
        <v>0</v>
      </c>
      <c r="D320" s="12">
        <v>0</v>
      </c>
      <c r="F320" s="12"/>
      <c r="H320" s="12">
        <f t="shared" si="19"/>
        <v>0</v>
      </c>
    </row>
    <row r="321" spans="1:10" s="17" customFormat="1" ht="15.6" x14ac:dyDescent="0.3">
      <c r="A321" s="8">
        <f t="shared" si="16"/>
        <v>318</v>
      </c>
      <c r="B321" s="11" t="s">
        <v>276</v>
      </c>
      <c r="C321" s="12">
        <v>0</v>
      </c>
      <c r="D321" s="12">
        <v>0</v>
      </c>
      <c r="E321" s="222"/>
      <c r="F321" s="12"/>
      <c r="G321" s="222"/>
      <c r="H321" s="12">
        <f t="shared" si="19"/>
        <v>0</v>
      </c>
      <c r="I321" s="83"/>
      <c r="J321" s="123"/>
    </row>
    <row r="322" spans="1:10" x14ac:dyDescent="0.3">
      <c r="A322" s="8">
        <f t="shared" si="16"/>
        <v>319</v>
      </c>
      <c r="B322" s="11" t="s">
        <v>277</v>
      </c>
      <c r="C322" s="12">
        <v>50000</v>
      </c>
      <c r="D322" s="12">
        <v>50000</v>
      </c>
      <c r="F322" s="12">
        <v>50000</v>
      </c>
      <c r="H322" s="12">
        <f t="shared" si="19"/>
        <v>0</v>
      </c>
    </row>
    <row r="323" spans="1:10" ht="15" thickBot="1" x14ac:dyDescent="0.35">
      <c r="A323" s="8">
        <f t="shared" si="16"/>
        <v>320</v>
      </c>
      <c r="B323" s="11" t="s">
        <v>278</v>
      </c>
      <c r="C323" s="12">
        <v>3825</v>
      </c>
      <c r="D323" s="12">
        <v>3825</v>
      </c>
      <c r="F323" s="12">
        <v>0</v>
      </c>
      <c r="H323" s="12">
        <f t="shared" si="19"/>
        <v>-3825</v>
      </c>
    </row>
    <row r="324" spans="1:10" ht="15.6" x14ac:dyDescent="0.3">
      <c r="A324" s="8">
        <f t="shared" si="16"/>
        <v>321</v>
      </c>
      <c r="B324" s="65" t="s">
        <v>646</v>
      </c>
      <c r="C324" s="99">
        <f>SUM(C317:C323)</f>
        <v>53825</v>
      </c>
      <c r="D324" s="99">
        <f>SUM(D317:D323)</f>
        <v>53825</v>
      </c>
      <c r="F324" s="99">
        <f>SUM(F317:F323)</f>
        <v>50000</v>
      </c>
      <c r="H324" s="99">
        <f t="shared" si="19"/>
        <v>-3825</v>
      </c>
    </row>
    <row r="325" spans="1:10" x14ac:dyDescent="0.3">
      <c r="A325" s="8">
        <f t="shared" si="16"/>
        <v>322</v>
      </c>
      <c r="C325" s="20"/>
      <c r="D325" s="20"/>
      <c r="F325" s="20"/>
      <c r="H325" s="20"/>
    </row>
    <row r="326" spans="1:10" ht="18" x14ac:dyDescent="0.35">
      <c r="A326" s="8">
        <f t="shared" ref="A326:A389" si="20">A325+1</f>
        <v>323</v>
      </c>
      <c r="B326" s="40" t="s">
        <v>279</v>
      </c>
      <c r="C326" s="100"/>
      <c r="D326" s="100"/>
      <c r="F326" s="100"/>
      <c r="H326" s="106"/>
    </row>
    <row r="327" spans="1:10" x14ac:dyDescent="0.3">
      <c r="A327" s="8">
        <f t="shared" si="20"/>
        <v>324</v>
      </c>
      <c r="B327" s="11" t="s">
        <v>232</v>
      </c>
      <c r="C327" s="12">
        <v>282728.40000000002</v>
      </c>
      <c r="D327" s="12">
        <v>302810</v>
      </c>
      <c r="F327" s="12">
        <f>Salaries!E127</f>
        <v>180320</v>
      </c>
      <c r="H327" s="12">
        <f t="shared" ref="H327:H346" si="21">F327-D327</f>
        <v>-122490</v>
      </c>
    </row>
    <row r="328" spans="1:10" x14ac:dyDescent="0.3">
      <c r="A328" s="8">
        <f t="shared" si="20"/>
        <v>325</v>
      </c>
      <c r="B328" s="11" t="s">
        <v>169</v>
      </c>
      <c r="C328" s="12">
        <v>0</v>
      </c>
      <c r="D328" s="12">
        <v>0</v>
      </c>
      <c r="F328" s="12">
        <v>0</v>
      </c>
      <c r="H328" s="12">
        <f t="shared" si="21"/>
        <v>0</v>
      </c>
    </row>
    <row r="329" spans="1:10" x14ac:dyDescent="0.3">
      <c r="A329" s="8">
        <f t="shared" si="20"/>
        <v>326</v>
      </c>
      <c r="B329" s="11" t="s">
        <v>163</v>
      </c>
      <c r="C329" s="12">
        <v>21628.720000000001</v>
      </c>
      <c r="D329" s="12">
        <v>23164.965000000004</v>
      </c>
      <c r="F329" s="12">
        <f>F327*0.0765</f>
        <v>13794.48</v>
      </c>
      <c r="H329" s="12">
        <f t="shared" si="21"/>
        <v>-9370.4850000000042</v>
      </c>
    </row>
    <row r="330" spans="1:10" x14ac:dyDescent="0.3">
      <c r="A330" s="8">
        <f t="shared" si="20"/>
        <v>327</v>
      </c>
      <c r="B330" s="11" t="s">
        <v>164</v>
      </c>
      <c r="C330" s="12">
        <v>27051.84</v>
      </c>
      <c r="D330" s="12">
        <v>36875.160000000003</v>
      </c>
      <c r="F330" s="12">
        <f>F327*0.1</f>
        <v>18032</v>
      </c>
      <c r="H330" s="12">
        <f t="shared" si="21"/>
        <v>-18843.160000000003</v>
      </c>
    </row>
    <row r="331" spans="1:10" x14ac:dyDescent="0.3">
      <c r="A331" s="8">
        <f t="shared" si="20"/>
        <v>328</v>
      </c>
      <c r="B331" s="11" t="s">
        <v>165</v>
      </c>
      <c r="C331" s="12">
        <v>6320.34</v>
      </c>
      <c r="D331" s="12">
        <v>8429.6880000000001</v>
      </c>
      <c r="F331" s="12">
        <f>F327*0.03</f>
        <v>5409.5999999999995</v>
      </c>
      <c r="H331" s="12">
        <f t="shared" si="21"/>
        <v>-3020.0880000000006</v>
      </c>
    </row>
    <row r="332" spans="1:10" x14ac:dyDescent="0.3">
      <c r="A332" s="8">
        <f t="shared" si="20"/>
        <v>329</v>
      </c>
      <c r="B332" s="11" t="s">
        <v>196</v>
      </c>
      <c r="C332" s="12">
        <v>441.93</v>
      </c>
      <c r="D332" s="12">
        <v>514.16640000000007</v>
      </c>
      <c r="F332" s="12">
        <f>F327*0.0025</f>
        <v>450.8</v>
      </c>
      <c r="H332" s="12">
        <f t="shared" si="21"/>
        <v>-63.366400000000056</v>
      </c>
    </row>
    <row r="333" spans="1:10" x14ac:dyDescent="0.3">
      <c r="A333" s="8">
        <f t="shared" si="20"/>
        <v>330</v>
      </c>
      <c r="B333" s="11" t="s">
        <v>163</v>
      </c>
      <c r="C333" s="12">
        <v>0</v>
      </c>
      <c r="D333" s="12">
        <v>0</v>
      </c>
      <c r="F333" s="12">
        <v>0</v>
      </c>
      <c r="H333" s="12">
        <f t="shared" si="21"/>
        <v>0</v>
      </c>
    </row>
    <row r="334" spans="1:10" x14ac:dyDescent="0.3">
      <c r="A334" s="8">
        <f t="shared" si="20"/>
        <v>331</v>
      </c>
      <c r="B334" s="11" t="s">
        <v>126</v>
      </c>
      <c r="C334" s="12">
        <v>0</v>
      </c>
      <c r="D334" s="12"/>
      <c r="F334" s="12">
        <v>0</v>
      </c>
      <c r="H334" s="12">
        <f t="shared" si="21"/>
        <v>0</v>
      </c>
    </row>
    <row r="335" spans="1:10" x14ac:dyDescent="0.3">
      <c r="A335" s="8">
        <f t="shared" si="20"/>
        <v>332</v>
      </c>
      <c r="B335" s="11" t="s">
        <v>158</v>
      </c>
      <c r="C335" s="12">
        <v>0</v>
      </c>
      <c r="D335" s="12">
        <v>0</v>
      </c>
      <c r="F335" s="12">
        <v>0</v>
      </c>
      <c r="H335" s="12">
        <f t="shared" si="21"/>
        <v>0</v>
      </c>
    </row>
    <row r="336" spans="1:10" s="123" customFormat="1" x14ac:dyDescent="0.3">
      <c r="A336" s="119">
        <f t="shared" si="20"/>
        <v>333</v>
      </c>
      <c r="B336" s="120" t="s">
        <v>280</v>
      </c>
      <c r="C336" s="121">
        <v>90000</v>
      </c>
      <c r="D336" s="121">
        <v>150000</v>
      </c>
      <c r="E336" s="26">
        <v>100000</v>
      </c>
      <c r="F336" s="121">
        <v>75000</v>
      </c>
      <c r="G336" s="26">
        <v>25000</v>
      </c>
      <c r="H336" s="121">
        <f t="shared" si="21"/>
        <v>-75000</v>
      </c>
      <c r="I336" s="122"/>
      <c r="J336" s="123" t="s">
        <v>862</v>
      </c>
    </row>
    <row r="337" spans="1:10" s="123" customFormat="1" x14ac:dyDescent="0.3">
      <c r="A337" s="119">
        <f t="shared" si="20"/>
        <v>334</v>
      </c>
      <c r="B337" s="120" t="s">
        <v>281</v>
      </c>
      <c r="C337" s="121">
        <v>0</v>
      </c>
      <c r="D337" s="121"/>
      <c r="E337" s="26"/>
      <c r="F337" s="121">
        <v>110000</v>
      </c>
      <c r="G337" s="26">
        <v>110000</v>
      </c>
      <c r="H337" s="121">
        <f t="shared" si="21"/>
        <v>110000</v>
      </c>
      <c r="I337" s="122"/>
      <c r="J337" s="123" t="s">
        <v>796</v>
      </c>
    </row>
    <row r="338" spans="1:10" x14ac:dyDescent="0.3">
      <c r="A338" s="8">
        <f t="shared" si="20"/>
        <v>335</v>
      </c>
      <c r="B338" s="11" t="s">
        <v>236</v>
      </c>
      <c r="C338" s="12">
        <v>1000</v>
      </c>
      <c r="D338" s="12">
        <v>3000</v>
      </c>
      <c r="F338" s="12">
        <v>3000</v>
      </c>
      <c r="H338" s="12">
        <f t="shared" si="21"/>
        <v>0</v>
      </c>
    </row>
    <row r="339" spans="1:10" x14ac:dyDescent="0.3">
      <c r="A339" s="8">
        <f t="shared" si="20"/>
        <v>336</v>
      </c>
      <c r="B339" s="11" t="s">
        <v>237</v>
      </c>
      <c r="C339" s="12">
        <v>1000</v>
      </c>
      <c r="D339" s="12">
        <v>3000</v>
      </c>
      <c r="F339" s="12">
        <v>3000</v>
      </c>
      <c r="H339" s="12">
        <f t="shared" si="21"/>
        <v>0</v>
      </c>
    </row>
    <row r="340" spans="1:10" x14ac:dyDescent="0.3">
      <c r="A340" s="8">
        <f t="shared" si="20"/>
        <v>337</v>
      </c>
      <c r="B340" s="11" t="s">
        <v>282</v>
      </c>
      <c r="C340" s="12">
        <v>3100</v>
      </c>
      <c r="D340" s="12">
        <v>3100</v>
      </c>
      <c r="F340" s="12">
        <v>2000</v>
      </c>
      <c r="H340" s="12">
        <f t="shared" si="21"/>
        <v>-1100</v>
      </c>
    </row>
    <row r="341" spans="1:10" x14ac:dyDescent="0.3">
      <c r="A341" s="8">
        <f t="shared" si="20"/>
        <v>338</v>
      </c>
      <c r="B341" s="11" t="s">
        <v>28</v>
      </c>
      <c r="C341" s="12">
        <v>0</v>
      </c>
      <c r="D341" s="12">
        <v>0</v>
      </c>
      <c r="F341" s="12"/>
      <c r="H341" s="12">
        <f t="shared" si="21"/>
        <v>0</v>
      </c>
    </row>
    <row r="342" spans="1:10" x14ac:dyDescent="0.3">
      <c r="A342" s="8">
        <f t="shared" si="20"/>
        <v>339</v>
      </c>
      <c r="B342" s="11" t="s">
        <v>283</v>
      </c>
      <c r="C342" s="12">
        <v>0</v>
      </c>
      <c r="D342" s="12">
        <v>0</v>
      </c>
      <c r="F342" s="12"/>
      <c r="H342" s="12">
        <f t="shared" si="21"/>
        <v>0</v>
      </c>
    </row>
    <row r="343" spans="1:10" s="17" customFormat="1" ht="15.6" x14ac:dyDescent="0.3">
      <c r="A343" s="8">
        <f t="shared" si="20"/>
        <v>340</v>
      </c>
      <c r="B343" s="11" t="s">
        <v>247</v>
      </c>
      <c r="C343" s="12">
        <v>0</v>
      </c>
      <c r="D343" s="12">
        <v>0</v>
      </c>
      <c r="E343" s="222"/>
      <c r="F343" s="12"/>
      <c r="G343" s="222"/>
      <c r="H343" s="12">
        <f t="shared" si="21"/>
        <v>0</v>
      </c>
      <c r="I343" s="83"/>
      <c r="J343" s="123"/>
    </row>
    <row r="344" spans="1:10" x14ac:dyDescent="0.3">
      <c r="A344" s="8">
        <f t="shared" si="20"/>
        <v>341</v>
      </c>
      <c r="B344" s="11" t="s">
        <v>159</v>
      </c>
      <c r="C344" s="12">
        <v>3325</v>
      </c>
      <c r="D344" s="12">
        <v>20000</v>
      </c>
      <c r="E344" s="26">
        <v>20000</v>
      </c>
      <c r="F344" s="12">
        <v>20000</v>
      </c>
      <c r="G344" s="26">
        <v>20000</v>
      </c>
      <c r="H344" s="12">
        <f t="shared" si="21"/>
        <v>0</v>
      </c>
    </row>
    <row r="345" spans="1:10" ht="15" thickBot="1" x14ac:dyDescent="0.35">
      <c r="A345" s="8">
        <f t="shared" si="20"/>
        <v>342</v>
      </c>
      <c r="B345" s="11" t="s">
        <v>284</v>
      </c>
      <c r="C345" s="12">
        <v>0</v>
      </c>
      <c r="D345" s="12">
        <v>0</v>
      </c>
      <c r="F345" s="12">
        <v>0</v>
      </c>
      <c r="H345" s="12">
        <f t="shared" si="21"/>
        <v>0</v>
      </c>
    </row>
    <row r="346" spans="1:10" ht="15.6" x14ac:dyDescent="0.3">
      <c r="A346" s="8">
        <f t="shared" si="20"/>
        <v>343</v>
      </c>
      <c r="B346" s="16" t="s">
        <v>646</v>
      </c>
      <c r="C346" s="99">
        <f>SUM(C327:C345)</f>
        <v>436596.23000000004</v>
      </c>
      <c r="D346" s="99">
        <f>SUM(D327:D345)</f>
        <v>550893.97940000007</v>
      </c>
      <c r="F346" s="99">
        <f>SUM(F327:F345)</f>
        <v>431006.88</v>
      </c>
      <c r="H346" s="99">
        <f t="shared" si="21"/>
        <v>-119887.09940000006</v>
      </c>
    </row>
    <row r="347" spans="1:10" x14ac:dyDescent="0.3">
      <c r="A347" s="8">
        <f t="shared" si="20"/>
        <v>344</v>
      </c>
      <c r="C347" s="20"/>
      <c r="D347" s="20"/>
      <c r="F347" s="20"/>
      <c r="H347" s="20"/>
    </row>
    <row r="348" spans="1:10" ht="18" x14ac:dyDescent="0.35">
      <c r="A348" s="8">
        <f t="shared" si="20"/>
        <v>345</v>
      </c>
      <c r="B348" s="40" t="s">
        <v>285</v>
      </c>
      <c r="C348" s="100"/>
      <c r="D348" s="100"/>
      <c r="F348" s="100"/>
      <c r="H348" s="106"/>
    </row>
    <row r="349" spans="1:10" x14ac:dyDescent="0.3">
      <c r="A349" s="8">
        <f t="shared" si="20"/>
        <v>346</v>
      </c>
      <c r="B349" s="11" t="s">
        <v>256</v>
      </c>
      <c r="C349" s="12">
        <v>3405466.0399999996</v>
      </c>
      <c r="D349" s="12">
        <v>3378353.2399999998</v>
      </c>
      <c r="F349" s="12">
        <f>Salaries!E239</f>
        <v>3223061.28</v>
      </c>
      <c r="H349" s="12">
        <f t="shared" ref="H349:H387" si="22">F349-D349</f>
        <v>-155291.95999999996</v>
      </c>
    </row>
    <row r="350" spans="1:10" x14ac:dyDescent="0.3">
      <c r="A350" s="8">
        <f t="shared" si="20"/>
        <v>347</v>
      </c>
      <c r="B350" s="11" t="s">
        <v>169</v>
      </c>
      <c r="C350" s="12">
        <v>0</v>
      </c>
      <c r="D350" s="12">
        <v>0</v>
      </c>
      <c r="F350" s="12">
        <v>0</v>
      </c>
      <c r="H350" s="12">
        <f t="shared" si="22"/>
        <v>0</v>
      </c>
    </row>
    <row r="351" spans="1:10" x14ac:dyDescent="0.3">
      <c r="A351" s="8">
        <f t="shared" si="20"/>
        <v>348</v>
      </c>
      <c r="B351" s="11" t="s">
        <v>163</v>
      </c>
      <c r="C351" s="12">
        <v>263578.98</v>
      </c>
      <c r="D351" s="12">
        <v>258444.02286000032</v>
      </c>
      <c r="F351" s="12">
        <f>F349*0.0765</f>
        <v>246564.18791999997</v>
      </c>
      <c r="H351" s="12">
        <f t="shared" si="22"/>
        <v>-11879.83494000035</v>
      </c>
    </row>
    <row r="352" spans="1:10" x14ac:dyDescent="0.3">
      <c r="A352" s="8">
        <f t="shared" si="20"/>
        <v>349</v>
      </c>
      <c r="B352" s="11" t="s">
        <v>164</v>
      </c>
      <c r="C352" s="12">
        <v>367221.36</v>
      </c>
      <c r="D352" s="12">
        <v>434316.24000000022</v>
      </c>
      <c r="F352" s="12">
        <f>F349*0.12</f>
        <v>386767.35359999997</v>
      </c>
      <c r="H352" s="12">
        <f t="shared" si="22"/>
        <v>-47548.88640000025</v>
      </c>
    </row>
    <row r="353" spans="1:8" x14ac:dyDescent="0.3">
      <c r="A353" s="8">
        <f t="shared" si="20"/>
        <v>350</v>
      </c>
      <c r="B353" s="11" t="s">
        <v>165</v>
      </c>
      <c r="C353" s="12">
        <v>170956.82</v>
      </c>
      <c r="D353" s="12">
        <v>176673.80917199992</v>
      </c>
      <c r="F353" s="12">
        <f>F349*0.03</f>
        <v>96691.838399999993</v>
      </c>
      <c r="H353" s="12">
        <f t="shared" si="22"/>
        <v>-79981.970771999928</v>
      </c>
    </row>
    <row r="354" spans="1:8" x14ac:dyDescent="0.3">
      <c r="A354" s="8">
        <f t="shared" si="20"/>
        <v>351</v>
      </c>
      <c r="B354" s="11" t="s">
        <v>196</v>
      </c>
      <c r="C354" s="12">
        <v>8388.9599999999991</v>
      </c>
      <c r="D354" s="12">
        <v>8014.0696943999992</v>
      </c>
      <c r="F354" s="12">
        <f>F349*0.0025</f>
        <v>8057.6531999999997</v>
      </c>
      <c r="H354" s="12">
        <f t="shared" si="22"/>
        <v>43.583505600000535</v>
      </c>
    </row>
    <row r="355" spans="1:8" x14ac:dyDescent="0.3">
      <c r="A355" s="8">
        <f t="shared" si="20"/>
        <v>352</v>
      </c>
      <c r="B355" s="11" t="s">
        <v>163</v>
      </c>
      <c r="C355" s="12">
        <v>0</v>
      </c>
      <c r="D355" s="12">
        <v>0</v>
      </c>
      <c r="F355" s="12">
        <v>0</v>
      </c>
      <c r="H355" s="12">
        <f t="shared" si="22"/>
        <v>0</v>
      </c>
    </row>
    <row r="356" spans="1:8" x14ac:dyDescent="0.3">
      <c r="A356" s="8">
        <f t="shared" si="20"/>
        <v>353</v>
      </c>
      <c r="B356" s="11" t="s">
        <v>104</v>
      </c>
      <c r="C356" s="12">
        <v>2500</v>
      </c>
      <c r="D356" s="12">
        <v>2500</v>
      </c>
      <c r="F356" s="12">
        <v>2500</v>
      </c>
      <c r="H356" s="12">
        <f t="shared" si="22"/>
        <v>0</v>
      </c>
    </row>
    <row r="357" spans="1:8" x14ac:dyDescent="0.3">
      <c r="A357" s="8">
        <f t="shared" si="20"/>
        <v>354</v>
      </c>
      <c r="B357" s="11" t="s">
        <v>230</v>
      </c>
      <c r="C357" s="12">
        <v>2200</v>
      </c>
      <c r="D357" s="12">
        <v>2200</v>
      </c>
      <c r="F357" s="12">
        <v>1800</v>
      </c>
      <c r="H357" s="12">
        <f t="shared" si="22"/>
        <v>-400</v>
      </c>
    </row>
    <row r="358" spans="1:8" x14ac:dyDescent="0.3">
      <c r="A358" s="8">
        <f t="shared" si="20"/>
        <v>355</v>
      </c>
      <c r="B358" s="11" t="s">
        <v>718</v>
      </c>
      <c r="C358" s="12">
        <v>6000</v>
      </c>
      <c r="D358" s="12">
        <v>6000</v>
      </c>
      <c r="F358" s="12">
        <v>5000</v>
      </c>
      <c r="H358" s="12">
        <f t="shared" si="22"/>
        <v>-1000</v>
      </c>
    </row>
    <row r="359" spans="1:8" x14ac:dyDescent="0.3">
      <c r="A359" s="8">
        <f t="shared" si="20"/>
        <v>356</v>
      </c>
      <c r="B359" s="11" t="s">
        <v>286</v>
      </c>
      <c r="C359" s="12">
        <v>20000</v>
      </c>
      <c r="D359" s="12">
        <v>20000</v>
      </c>
      <c r="F359" s="12">
        <v>20000</v>
      </c>
      <c r="H359" s="12">
        <f t="shared" si="22"/>
        <v>0</v>
      </c>
    </row>
    <row r="360" spans="1:8" x14ac:dyDescent="0.3">
      <c r="A360" s="8">
        <f t="shared" si="20"/>
        <v>357</v>
      </c>
      <c r="B360" s="11" t="s">
        <v>287</v>
      </c>
      <c r="C360" s="12">
        <v>5000</v>
      </c>
      <c r="D360" s="12">
        <v>4000</v>
      </c>
      <c r="F360" s="12">
        <v>4000</v>
      </c>
      <c r="H360" s="12">
        <f t="shared" si="22"/>
        <v>0</v>
      </c>
    </row>
    <row r="361" spans="1:8" x14ac:dyDescent="0.3">
      <c r="A361" s="8">
        <f t="shared" si="20"/>
        <v>358</v>
      </c>
      <c r="B361" s="11" t="s">
        <v>126</v>
      </c>
      <c r="C361" s="12">
        <v>0</v>
      </c>
      <c r="D361" s="12"/>
      <c r="F361" s="12">
        <v>2000</v>
      </c>
      <c r="H361" s="12">
        <f t="shared" si="22"/>
        <v>2000</v>
      </c>
    </row>
    <row r="362" spans="1:8" x14ac:dyDescent="0.3">
      <c r="A362" s="8">
        <f t="shared" si="20"/>
        <v>359</v>
      </c>
      <c r="B362" s="11" t="s">
        <v>288</v>
      </c>
      <c r="C362" s="12">
        <v>3000</v>
      </c>
      <c r="D362" s="12">
        <v>3000</v>
      </c>
      <c r="F362" s="12">
        <v>0</v>
      </c>
      <c r="H362" s="12">
        <f t="shared" si="22"/>
        <v>-3000</v>
      </c>
    </row>
    <row r="363" spans="1:8" x14ac:dyDescent="0.3">
      <c r="A363" s="8">
        <f t="shared" si="20"/>
        <v>360</v>
      </c>
      <c r="B363" s="11" t="s">
        <v>280</v>
      </c>
      <c r="C363" s="12">
        <v>25000</v>
      </c>
      <c r="D363" s="12">
        <v>20000</v>
      </c>
      <c r="F363" s="12">
        <v>20000</v>
      </c>
      <c r="H363" s="12">
        <f t="shared" si="22"/>
        <v>0</v>
      </c>
    </row>
    <row r="364" spans="1:8" x14ac:dyDescent="0.3">
      <c r="A364" s="8">
        <f t="shared" si="20"/>
        <v>361</v>
      </c>
      <c r="B364" s="11" t="s">
        <v>289</v>
      </c>
      <c r="C364" s="12">
        <v>50000</v>
      </c>
      <c r="D364" s="12">
        <v>50000</v>
      </c>
      <c r="F364" s="12">
        <v>50000</v>
      </c>
      <c r="H364" s="12">
        <f t="shared" si="22"/>
        <v>0</v>
      </c>
    </row>
    <row r="365" spans="1:8" x14ac:dyDescent="0.3">
      <c r="A365" s="8">
        <f t="shared" si="20"/>
        <v>362</v>
      </c>
      <c r="B365" s="11" t="s">
        <v>237</v>
      </c>
      <c r="C365" s="12">
        <v>150000</v>
      </c>
      <c r="D365" s="12">
        <v>150000</v>
      </c>
      <c r="F365" s="12">
        <v>150000</v>
      </c>
      <c r="H365" s="12">
        <f t="shared" si="22"/>
        <v>0</v>
      </c>
    </row>
    <row r="366" spans="1:8" x14ac:dyDescent="0.3">
      <c r="A366" s="8">
        <f t="shared" si="20"/>
        <v>363</v>
      </c>
      <c r="B366" s="11" t="s">
        <v>290</v>
      </c>
      <c r="C366" s="12">
        <v>2100</v>
      </c>
      <c r="D366" s="12">
        <v>2100</v>
      </c>
      <c r="F366" s="12">
        <v>1700</v>
      </c>
      <c r="H366" s="12">
        <f t="shared" si="22"/>
        <v>-400</v>
      </c>
    </row>
    <row r="367" spans="1:8" x14ac:dyDescent="0.3">
      <c r="A367" s="8">
        <f t="shared" si="20"/>
        <v>364</v>
      </c>
      <c r="B367" s="11" t="s">
        <v>291</v>
      </c>
      <c r="C367" s="12">
        <v>4000</v>
      </c>
      <c r="D367" s="12">
        <v>4000</v>
      </c>
      <c r="F367" s="12">
        <v>1000</v>
      </c>
      <c r="H367" s="12">
        <f t="shared" si="22"/>
        <v>-3000</v>
      </c>
    </row>
    <row r="368" spans="1:8" x14ac:dyDescent="0.3">
      <c r="A368" s="8">
        <f t="shared" si="20"/>
        <v>365</v>
      </c>
      <c r="B368" s="11" t="s">
        <v>292</v>
      </c>
      <c r="C368" s="12">
        <v>20000</v>
      </c>
      <c r="D368" s="12">
        <v>15000</v>
      </c>
      <c r="F368" s="12">
        <v>15000</v>
      </c>
      <c r="H368" s="12">
        <f t="shared" si="22"/>
        <v>0</v>
      </c>
    </row>
    <row r="369" spans="1:10" x14ac:dyDescent="0.3">
      <c r="A369" s="8">
        <f t="shared" si="20"/>
        <v>366</v>
      </c>
      <c r="B369" s="11" t="s">
        <v>293</v>
      </c>
      <c r="C369" s="12">
        <v>3000</v>
      </c>
      <c r="D369" s="12">
        <v>3000</v>
      </c>
      <c r="F369" s="12">
        <v>1500</v>
      </c>
      <c r="H369" s="12">
        <f t="shared" si="22"/>
        <v>-1500</v>
      </c>
    </row>
    <row r="370" spans="1:10" x14ac:dyDescent="0.3">
      <c r="A370" s="8">
        <f t="shared" si="20"/>
        <v>367</v>
      </c>
      <c r="B370" s="11" t="s">
        <v>174</v>
      </c>
      <c r="C370" s="12">
        <v>25000</v>
      </c>
      <c r="D370" s="12">
        <v>21000</v>
      </c>
      <c r="F370" s="12">
        <v>21000</v>
      </c>
      <c r="H370" s="12">
        <f t="shared" si="22"/>
        <v>0</v>
      </c>
    </row>
    <row r="371" spans="1:10" x14ac:dyDescent="0.3">
      <c r="A371" s="8">
        <f t="shared" si="20"/>
        <v>368</v>
      </c>
      <c r="B371" s="11" t="s">
        <v>294</v>
      </c>
      <c r="C371" s="12">
        <v>5000</v>
      </c>
      <c r="D371" s="12">
        <v>5000</v>
      </c>
      <c r="F371" s="12">
        <v>1000</v>
      </c>
      <c r="H371" s="12">
        <f t="shared" si="22"/>
        <v>-4000</v>
      </c>
    </row>
    <row r="372" spans="1:10" x14ac:dyDescent="0.3">
      <c r="A372" s="8">
        <f t="shared" si="20"/>
        <v>369</v>
      </c>
      <c r="B372" s="11" t="s">
        <v>295</v>
      </c>
      <c r="C372" s="12">
        <v>59000</v>
      </c>
      <c r="D372" s="12">
        <v>59000</v>
      </c>
      <c r="F372" s="12">
        <v>59000</v>
      </c>
      <c r="H372" s="12">
        <f t="shared" si="22"/>
        <v>0</v>
      </c>
    </row>
    <row r="373" spans="1:10" x14ac:dyDescent="0.3">
      <c r="A373" s="8">
        <f t="shared" si="20"/>
        <v>370</v>
      </c>
      <c r="B373" s="11" t="s">
        <v>296</v>
      </c>
      <c r="C373" s="12">
        <v>30000</v>
      </c>
      <c r="D373" s="12">
        <v>30000</v>
      </c>
      <c r="F373" s="12">
        <v>30000</v>
      </c>
      <c r="H373" s="12">
        <f t="shared" si="22"/>
        <v>0</v>
      </c>
    </row>
    <row r="374" spans="1:10" x14ac:dyDescent="0.3">
      <c r="A374" s="8">
        <f t="shared" si="20"/>
        <v>371</v>
      </c>
      <c r="B374" s="11" t="s">
        <v>719</v>
      </c>
      <c r="C374" s="12">
        <v>125000</v>
      </c>
      <c r="D374" s="12">
        <v>240000</v>
      </c>
      <c r="F374" s="12">
        <v>240000</v>
      </c>
      <c r="H374" s="12">
        <f t="shared" si="22"/>
        <v>0</v>
      </c>
      <c r="J374" s="4"/>
    </row>
    <row r="375" spans="1:10" x14ac:dyDescent="0.3">
      <c r="A375" s="8">
        <f t="shared" si="20"/>
        <v>372</v>
      </c>
      <c r="B375" s="11" t="s">
        <v>297</v>
      </c>
      <c r="C375" s="12">
        <v>15000</v>
      </c>
      <c r="D375" s="12">
        <v>15000</v>
      </c>
      <c r="F375" s="12">
        <v>15000</v>
      </c>
      <c r="H375" s="12">
        <f t="shared" si="22"/>
        <v>0</v>
      </c>
    </row>
    <row r="376" spans="1:10" x14ac:dyDescent="0.3">
      <c r="A376" s="8">
        <f t="shared" si="20"/>
        <v>373</v>
      </c>
      <c r="B376" s="11" t="s">
        <v>298</v>
      </c>
      <c r="C376" s="12">
        <v>5000</v>
      </c>
      <c r="D376" s="12">
        <v>5000</v>
      </c>
      <c r="F376" s="12">
        <v>5000</v>
      </c>
      <c r="H376" s="12">
        <f t="shared" si="22"/>
        <v>0</v>
      </c>
    </row>
    <row r="377" spans="1:10" x14ac:dyDescent="0.3">
      <c r="A377" s="8">
        <f t="shared" si="20"/>
        <v>374</v>
      </c>
      <c r="B377" s="11" t="s">
        <v>299</v>
      </c>
      <c r="C377" s="12">
        <v>20000</v>
      </c>
      <c r="D377" s="12">
        <v>20000</v>
      </c>
      <c r="F377" s="12">
        <v>20000</v>
      </c>
      <c r="H377" s="12">
        <f t="shared" si="22"/>
        <v>0</v>
      </c>
    </row>
    <row r="378" spans="1:10" x14ac:dyDescent="0.3">
      <c r="A378" s="8">
        <f t="shared" si="20"/>
        <v>375</v>
      </c>
      <c r="B378" s="11" t="s">
        <v>300</v>
      </c>
      <c r="C378" s="12">
        <v>1500</v>
      </c>
      <c r="D378" s="12">
        <v>1500</v>
      </c>
      <c r="F378" s="12">
        <v>500</v>
      </c>
      <c r="H378" s="12">
        <f t="shared" si="22"/>
        <v>-1000</v>
      </c>
    </row>
    <row r="379" spans="1:10" x14ac:dyDescent="0.3">
      <c r="A379" s="8">
        <f t="shared" si="20"/>
        <v>376</v>
      </c>
      <c r="B379" s="11" t="s">
        <v>301</v>
      </c>
      <c r="C379" s="12">
        <v>7000</v>
      </c>
      <c r="D379" s="12">
        <v>7000</v>
      </c>
      <c r="F379" s="12">
        <v>10000</v>
      </c>
      <c r="H379" s="12">
        <f t="shared" si="22"/>
        <v>3000</v>
      </c>
    </row>
    <row r="380" spans="1:10" x14ac:dyDescent="0.3">
      <c r="A380" s="8">
        <f t="shared" si="20"/>
        <v>377</v>
      </c>
      <c r="B380" s="11" t="s">
        <v>302</v>
      </c>
      <c r="C380" s="12">
        <v>130000</v>
      </c>
      <c r="D380" s="12">
        <v>130000</v>
      </c>
      <c r="F380" s="12">
        <v>130000</v>
      </c>
      <c r="H380" s="12">
        <f t="shared" si="22"/>
        <v>0</v>
      </c>
    </row>
    <row r="381" spans="1:10" x14ac:dyDescent="0.3">
      <c r="A381" s="8">
        <f t="shared" si="20"/>
        <v>378</v>
      </c>
      <c r="B381" s="11" t="s">
        <v>303</v>
      </c>
      <c r="C381" s="12">
        <v>4000</v>
      </c>
      <c r="D381" s="12">
        <v>4000</v>
      </c>
      <c r="F381" s="12">
        <v>2000</v>
      </c>
      <c r="H381" s="12">
        <f t="shared" si="22"/>
        <v>-2000</v>
      </c>
    </row>
    <row r="382" spans="1:10" x14ac:dyDescent="0.3">
      <c r="A382" s="8">
        <f t="shared" si="20"/>
        <v>379</v>
      </c>
      <c r="B382" s="11" t="s">
        <v>304</v>
      </c>
      <c r="C382" s="12">
        <v>1500</v>
      </c>
      <c r="D382" s="12">
        <v>1500</v>
      </c>
      <c r="F382" s="12">
        <v>500</v>
      </c>
      <c r="H382" s="12">
        <f t="shared" si="22"/>
        <v>-1000</v>
      </c>
    </row>
    <row r="383" spans="1:10" x14ac:dyDescent="0.3">
      <c r="A383" s="8">
        <f t="shared" si="20"/>
        <v>380</v>
      </c>
      <c r="B383" s="11" t="s">
        <v>720</v>
      </c>
      <c r="C383" s="12">
        <v>0</v>
      </c>
      <c r="D383" s="12">
        <v>0</v>
      </c>
      <c r="F383" s="12">
        <v>0</v>
      </c>
      <c r="H383" s="12">
        <f t="shared" si="22"/>
        <v>0</v>
      </c>
    </row>
    <row r="384" spans="1:10" s="17" customFormat="1" ht="15.6" x14ac:dyDescent="0.3">
      <c r="A384" s="8">
        <f t="shared" si="20"/>
        <v>381</v>
      </c>
      <c r="B384" s="11" t="s">
        <v>305</v>
      </c>
      <c r="C384" s="12">
        <v>0</v>
      </c>
      <c r="D384" s="12"/>
      <c r="E384" s="222"/>
      <c r="F384" s="12">
        <v>0</v>
      </c>
      <c r="G384" s="222"/>
      <c r="H384" s="12">
        <f t="shared" si="22"/>
        <v>0</v>
      </c>
      <c r="I384" s="83"/>
      <c r="J384" s="123"/>
    </row>
    <row r="385" spans="1:10" x14ac:dyDescent="0.3">
      <c r="A385" s="8">
        <f t="shared" si="20"/>
        <v>382</v>
      </c>
      <c r="B385" s="11" t="s">
        <v>306</v>
      </c>
      <c r="C385" s="12">
        <v>80887.3</v>
      </c>
      <c r="D385" s="12">
        <v>80887.3</v>
      </c>
      <c r="F385" s="12">
        <v>80887.3</v>
      </c>
      <c r="H385" s="12">
        <f t="shared" si="22"/>
        <v>0</v>
      </c>
    </row>
    <row r="386" spans="1:10" ht="15" thickBot="1" x14ac:dyDescent="0.35">
      <c r="A386" s="8">
        <f t="shared" si="20"/>
        <v>383</v>
      </c>
      <c r="B386" s="11" t="s">
        <v>307</v>
      </c>
      <c r="C386" s="12">
        <v>0</v>
      </c>
      <c r="D386" s="12"/>
      <c r="F386" s="12">
        <v>0</v>
      </c>
      <c r="H386" s="12">
        <f t="shared" si="22"/>
        <v>0</v>
      </c>
    </row>
    <row r="387" spans="1:10" ht="15.6" x14ac:dyDescent="0.3">
      <c r="A387" s="8">
        <f t="shared" si="20"/>
        <v>384</v>
      </c>
      <c r="B387" s="16" t="s">
        <v>646</v>
      </c>
      <c r="C387" s="99">
        <f>SUM(C349:C386)</f>
        <v>5017299.459999999</v>
      </c>
      <c r="D387" s="99">
        <f>SUM(D349:D386)</f>
        <v>5157488.6817263998</v>
      </c>
      <c r="F387" s="99">
        <f>SUM(F349:F386)</f>
        <v>4850529.6131199999</v>
      </c>
      <c r="H387" s="99">
        <f t="shared" si="22"/>
        <v>-306959.06860639993</v>
      </c>
    </row>
    <row r="388" spans="1:10" x14ac:dyDescent="0.3">
      <c r="A388" s="8">
        <f t="shared" si="20"/>
        <v>385</v>
      </c>
      <c r="B388" s="5"/>
      <c r="C388" s="103"/>
      <c r="D388" s="103"/>
      <c r="F388" s="103"/>
      <c r="H388" s="20"/>
    </row>
    <row r="389" spans="1:10" ht="18" x14ac:dyDescent="0.35">
      <c r="A389" s="8">
        <f t="shared" si="20"/>
        <v>386</v>
      </c>
      <c r="B389" s="40" t="s">
        <v>308</v>
      </c>
      <c r="C389" s="100"/>
      <c r="D389" s="100"/>
      <c r="F389" s="100"/>
      <c r="H389" s="106"/>
    </row>
    <row r="390" spans="1:10" s="17" customFormat="1" ht="15.6" x14ac:dyDescent="0.3">
      <c r="A390" s="8">
        <f t="shared" ref="A390:A453" si="23">A389+1</f>
        <v>387</v>
      </c>
      <c r="B390" s="11" t="s">
        <v>309</v>
      </c>
      <c r="C390" s="12">
        <v>0</v>
      </c>
      <c r="D390" s="12">
        <v>0</v>
      </c>
      <c r="E390" s="222"/>
      <c r="F390" s="12">
        <v>0</v>
      </c>
      <c r="G390" s="222"/>
      <c r="H390" s="12">
        <f>F390-D390</f>
        <v>0</v>
      </c>
      <c r="I390" s="83"/>
      <c r="J390" s="123"/>
    </row>
    <row r="391" spans="1:10" x14ac:dyDescent="0.3">
      <c r="A391" s="8">
        <f t="shared" si="23"/>
        <v>388</v>
      </c>
      <c r="B391" s="11" t="s">
        <v>310</v>
      </c>
      <c r="C391" s="12">
        <v>0</v>
      </c>
      <c r="D391" s="12">
        <v>0</v>
      </c>
      <c r="F391" s="12">
        <v>0</v>
      </c>
      <c r="H391" s="12">
        <f>F391-D391</f>
        <v>0</v>
      </c>
    </row>
    <row r="392" spans="1:10" ht="15" thickBot="1" x14ac:dyDescent="0.35">
      <c r="A392" s="8">
        <f t="shared" si="23"/>
        <v>389</v>
      </c>
      <c r="B392" s="11" t="s">
        <v>126</v>
      </c>
      <c r="C392" s="12">
        <v>0</v>
      </c>
      <c r="D392" s="12">
        <v>0</v>
      </c>
      <c r="F392" s="12">
        <v>0</v>
      </c>
      <c r="H392" s="12">
        <f>F392-D392</f>
        <v>0</v>
      </c>
    </row>
    <row r="393" spans="1:10" ht="15.6" x14ac:dyDescent="0.3">
      <c r="A393" s="8">
        <f t="shared" si="23"/>
        <v>390</v>
      </c>
      <c r="B393" s="65" t="s">
        <v>646</v>
      </c>
      <c r="C393" s="99">
        <f>SUM(C390:C392)</f>
        <v>0</v>
      </c>
      <c r="D393" s="99">
        <f>SUM(D390:D392)</f>
        <v>0</v>
      </c>
      <c r="F393" s="99">
        <f>SUM(F390:F392)</f>
        <v>0</v>
      </c>
      <c r="H393" s="99">
        <f>F393-D393</f>
        <v>0</v>
      </c>
    </row>
    <row r="394" spans="1:10" x14ac:dyDescent="0.3">
      <c r="A394" s="8">
        <f t="shared" si="23"/>
        <v>391</v>
      </c>
      <c r="C394" s="20"/>
      <c r="D394" s="20"/>
      <c r="F394" s="20"/>
      <c r="H394" s="20"/>
    </row>
    <row r="395" spans="1:10" s="17" customFormat="1" ht="18" x14ac:dyDescent="0.35">
      <c r="A395" s="8">
        <f t="shared" si="23"/>
        <v>392</v>
      </c>
      <c r="B395" s="40" t="s">
        <v>311</v>
      </c>
      <c r="C395" s="100"/>
      <c r="D395" s="100"/>
      <c r="E395" s="222"/>
      <c r="F395" s="100"/>
      <c r="G395" s="222"/>
      <c r="H395" s="106"/>
      <c r="I395" s="83"/>
      <c r="J395" s="123"/>
    </row>
    <row r="396" spans="1:10" x14ac:dyDescent="0.3">
      <c r="A396" s="8">
        <f t="shared" si="23"/>
        <v>393</v>
      </c>
      <c r="B396" s="11" t="s">
        <v>312</v>
      </c>
      <c r="C396" s="12">
        <v>245000</v>
      </c>
      <c r="D396" s="12">
        <v>245000</v>
      </c>
      <c r="F396" s="12">
        <v>245000</v>
      </c>
      <c r="H396" s="12">
        <f>F396-D396</f>
        <v>0</v>
      </c>
    </row>
    <row r="397" spans="1:10" ht="15" thickBot="1" x14ac:dyDescent="0.35">
      <c r="A397" s="8">
        <f t="shared" si="23"/>
        <v>394</v>
      </c>
      <c r="B397" s="11" t="s">
        <v>313</v>
      </c>
      <c r="C397" s="12">
        <v>10000</v>
      </c>
      <c r="D397" s="12">
        <v>10000</v>
      </c>
      <c r="F397" s="12">
        <v>10000</v>
      </c>
      <c r="H397" s="12">
        <f>F397-D397</f>
        <v>0</v>
      </c>
    </row>
    <row r="398" spans="1:10" s="2" customFormat="1" ht="15.6" x14ac:dyDescent="0.3">
      <c r="A398" s="8">
        <f t="shared" si="23"/>
        <v>395</v>
      </c>
      <c r="B398" s="16" t="s">
        <v>646</v>
      </c>
      <c r="C398" s="99">
        <f>SUM(C396:C397)</f>
        <v>255000</v>
      </c>
      <c r="D398" s="99">
        <f>SUM(D396:D397)</f>
        <v>255000</v>
      </c>
      <c r="E398" s="26"/>
      <c r="F398" s="99">
        <f>SUM(F396:F397)</f>
        <v>255000</v>
      </c>
      <c r="G398" s="26"/>
      <c r="H398" s="99">
        <f>F398-D398</f>
        <v>0</v>
      </c>
      <c r="I398" s="84"/>
      <c r="J398" s="124"/>
    </row>
    <row r="399" spans="1:10" s="2" customFormat="1" x14ac:dyDescent="0.3">
      <c r="A399" s="8">
        <f t="shared" si="23"/>
        <v>396</v>
      </c>
      <c r="C399" s="20"/>
      <c r="D399" s="20"/>
      <c r="E399" s="26"/>
      <c r="F399" s="20"/>
      <c r="G399" s="26"/>
      <c r="H399" s="20"/>
      <c r="I399" s="84"/>
      <c r="J399" s="124"/>
    </row>
    <row r="400" spans="1:10" s="2" customFormat="1" ht="18" x14ac:dyDescent="0.35">
      <c r="A400" s="8">
        <f t="shared" si="23"/>
        <v>397</v>
      </c>
      <c r="B400" s="42" t="s">
        <v>314</v>
      </c>
      <c r="C400" s="104"/>
      <c r="D400" s="104"/>
      <c r="E400" s="26"/>
      <c r="F400" s="104"/>
      <c r="G400" s="26"/>
      <c r="H400" s="106"/>
      <c r="I400" s="84"/>
      <c r="J400" s="124"/>
    </row>
    <row r="401" spans="1:10" s="2" customFormat="1" x14ac:dyDescent="0.3">
      <c r="A401" s="8">
        <f t="shared" si="23"/>
        <v>398</v>
      </c>
      <c r="B401" s="11" t="s">
        <v>162</v>
      </c>
      <c r="C401" s="12">
        <v>156232.53</v>
      </c>
      <c r="D401" s="12">
        <v>182750</v>
      </c>
      <c r="E401" s="26"/>
      <c r="F401" s="12">
        <f>Salaries!E250</f>
        <v>181500.12</v>
      </c>
      <c r="G401" s="26"/>
      <c r="H401" s="12">
        <f t="shared" ref="H401:H415" si="24">F401-D401</f>
        <v>-1249.8800000000047</v>
      </c>
      <c r="I401" s="84"/>
      <c r="J401" s="124"/>
    </row>
    <row r="402" spans="1:10" s="2" customFormat="1" x14ac:dyDescent="0.3">
      <c r="A402" s="8">
        <f t="shared" si="23"/>
        <v>399</v>
      </c>
      <c r="B402" s="11" t="s">
        <v>169</v>
      </c>
      <c r="C402" s="12">
        <v>0</v>
      </c>
      <c r="D402" s="12">
        <v>0</v>
      </c>
      <c r="E402" s="26"/>
      <c r="F402" s="12">
        <v>0</v>
      </c>
      <c r="G402" s="26"/>
      <c r="H402" s="12">
        <f t="shared" si="24"/>
        <v>0</v>
      </c>
      <c r="I402" s="84"/>
      <c r="J402" s="124"/>
    </row>
    <row r="403" spans="1:10" s="2" customFormat="1" x14ac:dyDescent="0.3">
      <c r="A403" s="8">
        <f t="shared" si="23"/>
        <v>400</v>
      </c>
      <c r="B403" s="11" t="s">
        <v>163</v>
      </c>
      <c r="C403" s="12">
        <v>11951.79</v>
      </c>
      <c r="D403" s="12">
        <v>13980.375</v>
      </c>
      <c r="E403" s="26"/>
      <c r="F403" s="12">
        <f>F401*0.0765</f>
        <v>13884.759179999999</v>
      </c>
      <c r="G403" s="26"/>
      <c r="H403" s="12">
        <f t="shared" si="24"/>
        <v>-95.615820000000895</v>
      </c>
      <c r="I403" s="84"/>
      <c r="J403" s="124"/>
    </row>
    <row r="404" spans="1:10" s="2" customFormat="1" x14ac:dyDescent="0.3">
      <c r="A404" s="8">
        <f t="shared" si="23"/>
        <v>401</v>
      </c>
      <c r="B404" s="11" t="s">
        <v>164</v>
      </c>
      <c r="C404" s="12">
        <v>13525.92</v>
      </c>
      <c r="D404" s="12">
        <v>15803.64</v>
      </c>
      <c r="E404" s="26"/>
      <c r="F404" s="12">
        <f>F401*0.1</f>
        <v>18150.011999999999</v>
      </c>
      <c r="G404" s="26"/>
      <c r="H404" s="12">
        <f t="shared" si="24"/>
        <v>2346.3719999999994</v>
      </c>
      <c r="I404" s="84"/>
      <c r="J404" s="124"/>
    </row>
    <row r="405" spans="1:10" s="2" customFormat="1" x14ac:dyDescent="0.3">
      <c r="A405" s="8">
        <f t="shared" si="23"/>
        <v>402</v>
      </c>
      <c r="B405" s="11" t="s">
        <v>165</v>
      </c>
      <c r="C405" s="12">
        <v>3418.85</v>
      </c>
      <c r="D405" s="12">
        <v>4306.8</v>
      </c>
      <c r="E405" s="26"/>
      <c r="F405" s="12">
        <f>F401*0.03</f>
        <v>5445.0036</v>
      </c>
      <c r="G405" s="26"/>
      <c r="H405" s="12">
        <f t="shared" si="24"/>
        <v>1138.2035999999998</v>
      </c>
      <c r="I405" s="84"/>
      <c r="J405" s="124"/>
    </row>
    <row r="406" spans="1:10" s="2" customFormat="1" x14ac:dyDescent="0.3">
      <c r="A406" s="8">
        <f t="shared" si="23"/>
        <v>403</v>
      </c>
      <c r="B406" s="11" t="s">
        <v>166</v>
      </c>
      <c r="C406" s="12">
        <v>233.66</v>
      </c>
      <c r="D406" s="12">
        <v>279.84000000000003</v>
      </c>
      <c r="E406" s="26"/>
      <c r="F406" s="12">
        <f>F401*0.0025</f>
        <v>453.75029999999998</v>
      </c>
      <c r="G406" s="26"/>
      <c r="H406" s="12">
        <f t="shared" si="24"/>
        <v>173.91029999999995</v>
      </c>
      <c r="I406" s="84"/>
      <c r="J406" s="124"/>
    </row>
    <row r="407" spans="1:10" s="2" customFormat="1" x14ac:dyDescent="0.3">
      <c r="A407" s="8">
        <f t="shared" si="23"/>
        <v>404</v>
      </c>
      <c r="B407" s="11" t="s">
        <v>163</v>
      </c>
      <c r="C407" s="12">
        <v>0</v>
      </c>
      <c r="D407" s="12">
        <v>0</v>
      </c>
      <c r="E407" s="26"/>
      <c r="F407" s="12">
        <v>0</v>
      </c>
      <c r="G407" s="26"/>
      <c r="H407" s="12">
        <f t="shared" si="24"/>
        <v>0</v>
      </c>
      <c r="I407" s="84"/>
      <c r="J407" s="124"/>
    </row>
    <row r="408" spans="1:10" s="2" customFormat="1" x14ac:dyDescent="0.3">
      <c r="A408" s="8">
        <f t="shared" si="23"/>
        <v>405</v>
      </c>
      <c r="B408" s="11" t="s">
        <v>315</v>
      </c>
      <c r="C408" s="12">
        <v>0</v>
      </c>
      <c r="D408" s="12"/>
      <c r="E408" s="26"/>
      <c r="F408" s="12"/>
      <c r="G408" s="26"/>
      <c r="H408" s="12">
        <f t="shared" si="24"/>
        <v>0</v>
      </c>
      <c r="I408" s="84"/>
      <c r="J408" s="124"/>
    </row>
    <row r="409" spans="1:10" s="2" customFormat="1" x14ac:dyDescent="0.3">
      <c r="A409" s="8">
        <f t="shared" si="23"/>
        <v>406</v>
      </c>
      <c r="B409" s="11" t="s">
        <v>173</v>
      </c>
      <c r="C409" s="12">
        <v>0</v>
      </c>
      <c r="D409" s="12"/>
      <c r="E409" s="26"/>
      <c r="F409" s="12"/>
      <c r="G409" s="26"/>
      <c r="H409" s="12">
        <f t="shared" si="24"/>
        <v>0</v>
      </c>
      <c r="I409" s="84"/>
      <c r="J409" s="124"/>
    </row>
    <row r="410" spans="1:10" s="2" customFormat="1" x14ac:dyDescent="0.3">
      <c r="A410" s="8">
        <f t="shared" si="23"/>
        <v>407</v>
      </c>
      <c r="B410" s="11" t="s">
        <v>174</v>
      </c>
      <c r="C410" s="12">
        <v>4000</v>
      </c>
      <c r="D410" s="12">
        <v>4000</v>
      </c>
      <c r="E410" s="26"/>
      <c r="F410" s="12">
        <v>6000</v>
      </c>
      <c r="G410" s="26"/>
      <c r="H410" s="12">
        <f t="shared" si="24"/>
        <v>2000</v>
      </c>
      <c r="I410" s="84"/>
      <c r="J410" s="124"/>
    </row>
    <row r="411" spans="1:10" s="2" customFormat="1" x14ac:dyDescent="0.3">
      <c r="A411" s="8">
        <f t="shared" si="23"/>
        <v>408</v>
      </c>
      <c r="B411" s="11" t="s">
        <v>247</v>
      </c>
      <c r="C411" s="12">
        <v>0</v>
      </c>
      <c r="D411" s="12"/>
      <c r="E411" s="26"/>
      <c r="F411" s="12">
        <v>0</v>
      </c>
      <c r="G411" s="26"/>
      <c r="H411" s="12">
        <f t="shared" si="24"/>
        <v>0</v>
      </c>
      <c r="I411" s="84"/>
      <c r="J411" s="124"/>
    </row>
    <row r="412" spans="1:10" s="17" customFormat="1" ht="15.6" x14ac:dyDescent="0.3">
      <c r="A412" s="8">
        <f t="shared" si="23"/>
        <v>409</v>
      </c>
      <c r="B412" s="11" t="s">
        <v>159</v>
      </c>
      <c r="C412" s="12">
        <v>4800</v>
      </c>
      <c r="D412" s="12">
        <v>4800</v>
      </c>
      <c r="E412" s="222"/>
      <c r="F412" s="12">
        <v>4800</v>
      </c>
      <c r="G412" s="222"/>
      <c r="H412" s="12">
        <f t="shared" si="24"/>
        <v>0</v>
      </c>
      <c r="I412" s="83"/>
      <c r="J412" s="123"/>
    </row>
    <row r="413" spans="1:10" x14ac:dyDescent="0.3">
      <c r="A413" s="8">
        <f t="shared" si="23"/>
        <v>410</v>
      </c>
      <c r="B413" s="11" t="s">
        <v>316</v>
      </c>
      <c r="C413" s="12">
        <v>0</v>
      </c>
      <c r="D413" s="12">
        <v>0</v>
      </c>
      <c r="F413" s="12">
        <v>7200</v>
      </c>
      <c r="H413" s="12">
        <f t="shared" si="24"/>
        <v>7200</v>
      </c>
    </row>
    <row r="414" spans="1:10" ht="15" thickBot="1" x14ac:dyDescent="0.35">
      <c r="A414" s="8">
        <f t="shared" si="23"/>
        <v>411</v>
      </c>
      <c r="B414" s="11" t="s">
        <v>317</v>
      </c>
      <c r="C414" s="12">
        <v>0</v>
      </c>
      <c r="D414" s="12"/>
      <c r="F414" s="12">
        <v>0</v>
      </c>
      <c r="H414" s="12">
        <f t="shared" si="24"/>
        <v>0</v>
      </c>
    </row>
    <row r="415" spans="1:10" s="2" customFormat="1" ht="15.6" x14ac:dyDescent="0.3">
      <c r="A415" s="8">
        <f t="shared" si="23"/>
        <v>412</v>
      </c>
      <c r="B415" s="105" t="s">
        <v>646</v>
      </c>
      <c r="C415" s="99">
        <f>SUM(C401:C414)</f>
        <v>194162.75000000003</v>
      </c>
      <c r="D415" s="99">
        <f>SUM(D401:D414)</f>
        <v>225920.655</v>
      </c>
      <c r="E415" s="26"/>
      <c r="F415" s="99">
        <f>SUM(F401:F414)</f>
        <v>237433.64507999999</v>
      </c>
      <c r="G415" s="26"/>
      <c r="H415" s="99">
        <f t="shared" si="24"/>
        <v>11512.990079999989</v>
      </c>
      <c r="I415" s="84"/>
      <c r="J415" s="124"/>
    </row>
    <row r="416" spans="1:10" s="2" customFormat="1" x14ac:dyDescent="0.3">
      <c r="A416" s="8">
        <f t="shared" si="23"/>
        <v>413</v>
      </c>
      <c r="B416" s="19"/>
      <c r="C416" s="20"/>
      <c r="D416" s="20"/>
      <c r="E416" s="26"/>
      <c r="F416" s="20"/>
      <c r="G416" s="26"/>
      <c r="H416" s="20"/>
      <c r="I416" s="84"/>
      <c r="J416" s="124"/>
    </row>
    <row r="417" spans="1:10" s="2" customFormat="1" ht="18" x14ac:dyDescent="0.35">
      <c r="A417" s="8">
        <f t="shared" si="23"/>
        <v>414</v>
      </c>
      <c r="B417" s="42" t="s">
        <v>318</v>
      </c>
      <c r="C417" s="104"/>
      <c r="D417" s="104"/>
      <c r="E417" s="26"/>
      <c r="F417" s="104"/>
      <c r="G417" s="26"/>
      <c r="H417" s="106"/>
      <c r="I417" s="84"/>
      <c r="J417" s="124"/>
    </row>
    <row r="418" spans="1:10" s="2" customFormat="1" x14ac:dyDescent="0.3">
      <c r="A418" s="8">
        <f t="shared" si="23"/>
        <v>415</v>
      </c>
      <c r="B418" s="11" t="s">
        <v>162</v>
      </c>
      <c r="C418" s="12">
        <v>194250</v>
      </c>
      <c r="D418" s="12">
        <v>189000.65100000001</v>
      </c>
      <c r="E418" s="26"/>
      <c r="F418" s="239">
        <f>Salaries!E258</f>
        <v>55000</v>
      </c>
      <c r="G418" s="26"/>
      <c r="H418" s="12">
        <f t="shared" ref="H418:H434" si="25">F418-D418</f>
        <v>-134000.65100000001</v>
      </c>
      <c r="I418" s="84"/>
      <c r="J418" s="124"/>
    </row>
    <row r="419" spans="1:10" s="2" customFormat="1" x14ac:dyDescent="0.3">
      <c r="A419" s="8">
        <f t="shared" si="23"/>
        <v>416</v>
      </c>
      <c r="B419" s="11" t="s">
        <v>169</v>
      </c>
      <c r="C419" s="12">
        <v>0</v>
      </c>
      <c r="D419" s="12">
        <v>0</v>
      </c>
      <c r="E419" s="26"/>
      <c r="F419" s="12">
        <v>0</v>
      </c>
      <c r="G419" s="26"/>
      <c r="H419" s="12">
        <f t="shared" si="25"/>
        <v>0</v>
      </c>
      <c r="I419" s="84"/>
      <c r="J419" s="124"/>
    </row>
    <row r="420" spans="1:10" s="2" customFormat="1" x14ac:dyDescent="0.3">
      <c r="A420" s="8">
        <f t="shared" si="23"/>
        <v>417</v>
      </c>
      <c r="B420" s="11" t="s">
        <v>163</v>
      </c>
      <c r="C420" s="12">
        <v>14860.13</v>
      </c>
      <c r="D420" s="12">
        <v>14458.549801499999</v>
      </c>
      <c r="E420" s="26"/>
      <c r="F420" s="12">
        <f>F418*0.0765</f>
        <v>4207.5</v>
      </c>
      <c r="G420" s="26"/>
      <c r="H420" s="12">
        <f t="shared" si="25"/>
        <v>-10251.049801499999</v>
      </c>
      <c r="I420" s="84"/>
      <c r="J420" s="124"/>
    </row>
    <row r="421" spans="1:10" s="2" customFormat="1" x14ac:dyDescent="0.3">
      <c r="A421" s="8">
        <f t="shared" si="23"/>
        <v>418</v>
      </c>
      <c r="B421" s="11" t="s">
        <v>164</v>
      </c>
      <c r="C421" s="12">
        <v>14115.12</v>
      </c>
      <c r="D421" s="12">
        <v>16967.52</v>
      </c>
      <c r="E421" s="26"/>
      <c r="F421" s="12">
        <f>F418*0.1</f>
        <v>5500</v>
      </c>
      <c r="G421" s="26"/>
      <c r="H421" s="12">
        <f t="shared" si="25"/>
        <v>-11467.52</v>
      </c>
      <c r="I421" s="84"/>
      <c r="J421" s="124"/>
    </row>
    <row r="422" spans="1:10" s="2" customFormat="1" x14ac:dyDescent="0.3">
      <c r="A422" s="8">
        <f t="shared" si="23"/>
        <v>419</v>
      </c>
      <c r="B422" s="11" t="s">
        <v>165</v>
      </c>
      <c r="C422" s="12">
        <v>5366.55</v>
      </c>
      <c r="D422" s="12">
        <v>5805.4634442000006</v>
      </c>
      <c r="E422" s="26"/>
      <c r="F422" s="12">
        <f>F418*0.03</f>
        <v>1650</v>
      </c>
      <c r="G422" s="26"/>
      <c r="H422" s="12">
        <f t="shared" si="25"/>
        <v>-4155.4634442000006</v>
      </c>
      <c r="I422" s="84"/>
      <c r="J422" s="124"/>
    </row>
    <row r="423" spans="1:10" s="2" customFormat="1" x14ac:dyDescent="0.3">
      <c r="A423" s="8">
        <f t="shared" si="23"/>
        <v>420</v>
      </c>
      <c r="B423" s="11" t="s">
        <v>319</v>
      </c>
      <c r="C423" s="12">
        <v>263.33999999999997</v>
      </c>
      <c r="D423" s="12">
        <v>263.34060984000001</v>
      </c>
      <c r="E423" s="26"/>
      <c r="F423" s="12">
        <f>F418*0.0025</f>
        <v>137.5</v>
      </c>
      <c r="G423" s="26"/>
      <c r="H423" s="12">
        <f t="shared" si="25"/>
        <v>-125.84060984000001</v>
      </c>
      <c r="I423" s="84"/>
      <c r="J423" s="124"/>
    </row>
    <row r="424" spans="1:10" s="2" customFormat="1" x14ac:dyDescent="0.3">
      <c r="A424" s="8">
        <f t="shared" si="23"/>
        <v>421</v>
      </c>
      <c r="B424" s="11" t="s">
        <v>163</v>
      </c>
      <c r="C424" s="12">
        <v>0</v>
      </c>
      <c r="D424" s="12">
        <v>0</v>
      </c>
      <c r="E424" s="26"/>
      <c r="F424" s="12">
        <v>0</v>
      </c>
      <c r="G424" s="26"/>
      <c r="H424" s="12">
        <f t="shared" si="25"/>
        <v>0</v>
      </c>
      <c r="I424" s="84"/>
      <c r="J424" s="124"/>
    </row>
    <row r="425" spans="1:10" s="123" customFormat="1" x14ac:dyDescent="0.3">
      <c r="A425" s="119">
        <f t="shared" si="23"/>
        <v>422</v>
      </c>
      <c r="B425" s="244" t="s">
        <v>938</v>
      </c>
      <c r="C425" s="121">
        <v>15000</v>
      </c>
      <c r="D425" s="121">
        <v>15000</v>
      </c>
      <c r="E425" s="26"/>
      <c r="F425" s="245">
        <v>50000</v>
      </c>
      <c r="G425" s="26"/>
      <c r="H425" s="121">
        <f t="shared" si="25"/>
        <v>35000</v>
      </c>
      <c r="I425" s="122"/>
    </row>
    <row r="426" spans="1:10" s="2" customFormat="1" x14ac:dyDescent="0.3">
      <c r="A426" s="8">
        <f t="shared" si="23"/>
        <v>423</v>
      </c>
      <c r="B426" s="11" t="s">
        <v>126</v>
      </c>
      <c r="C426" s="12">
        <v>0</v>
      </c>
      <c r="D426" s="12"/>
      <c r="E426" s="26"/>
      <c r="F426" s="12"/>
      <c r="G426" s="26"/>
      <c r="H426" s="12">
        <f t="shared" si="25"/>
        <v>0</v>
      </c>
      <c r="I426" s="84"/>
      <c r="J426" s="124"/>
    </row>
    <row r="427" spans="1:10" s="2" customFormat="1" x14ac:dyDescent="0.3">
      <c r="A427" s="8">
        <f t="shared" si="23"/>
        <v>424</v>
      </c>
      <c r="B427" s="11" t="s">
        <v>260</v>
      </c>
      <c r="C427" s="12">
        <v>5000</v>
      </c>
      <c r="D427" s="12">
        <v>5000</v>
      </c>
      <c r="E427" s="26"/>
      <c r="F427" s="239">
        <v>1000</v>
      </c>
      <c r="G427" s="26"/>
      <c r="H427" s="12">
        <f t="shared" si="25"/>
        <v>-4000</v>
      </c>
      <c r="I427" s="84"/>
      <c r="J427" s="124"/>
    </row>
    <row r="428" spans="1:10" s="2" customFormat="1" x14ac:dyDescent="0.3">
      <c r="A428" s="8">
        <f t="shared" si="23"/>
        <v>425</v>
      </c>
      <c r="B428" s="11" t="s">
        <v>296</v>
      </c>
      <c r="C428" s="12">
        <v>175000</v>
      </c>
      <c r="D428" s="12">
        <v>175000</v>
      </c>
      <c r="E428" s="26"/>
      <c r="F428" s="12">
        <v>175000</v>
      </c>
      <c r="G428" s="26"/>
      <c r="H428" s="12">
        <f t="shared" si="25"/>
        <v>0</v>
      </c>
      <c r="I428" s="84"/>
      <c r="J428" s="124"/>
    </row>
    <row r="429" spans="1:10" s="2" customFormat="1" x14ac:dyDescent="0.3">
      <c r="A429" s="8">
        <f t="shared" si="23"/>
        <v>426</v>
      </c>
      <c r="B429" s="11" t="s">
        <v>721</v>
      </c>
      <c r="C429" s="12">
        <v>10000</v>
      </c>
      <c r="D429" s="12">
        <v>10000</v>
      </c>
      <c r="E429" s="26"/>
      <c r="F429" s="12">
        <v>7500</v>
      </c>
      <c r="G429" s="26"/>
      <c r="H429" s="12">
        <f t="shared" si="25"/>
        <v>-2500</v>
      </c>
      <c r="I429" s="84"/>
      <c r="J429" s="124"/>
    </row>
    <row r="430" spans="1:10" s="2" customFormat="1" x14ac:dyDescent="0.3">
      <c r="A430" s="8">
        <f t="shared" si="23"/>
        <v>427</v>
      </c>
      <c r="B430" s="11" t="s">
        <v>937</v>
      </c>
      <c r="C430" s="12">
        <v>0</v>
      </c>
      <c r="D430" s="12">
        <v>0</v>
      </c>
      <c r="E430" s="26"/>
      <c r="F430" s="12"/>
      <c r="G430" s="26"/>
      <c r="H430" s="12">
        <f t="shared" si="25"/>
        <v>0</v>
      </c>
      <c r="I430" s="84"/>
      <c r="J430" s="124"/>
    </row>
    <row r="431" spans="1:10" s="17" customFormat="1" ht="15.6" x14ac:dyDescent="0.3">
      <c r="A431" s="8">
        <f t="shared" si="23"/>
        <v>428</v>
      </c>
      <c r="B431" s="11" t="s">
        <v>320</v>
      </c>
      <c r="C431" s="12">
        <v>0</v>
      </c>
      <c r="D431" s="12">
        <v>0</v>
      </c>
      <c r="E431" s="222"/>
      <c r="F431" s="12"/>
      <c r="G431" s="222"/>
      <c r="H431" s="12">
        <f t="shared" si="25"/>
        <v>0</v>
      </c>
      <c r="I431" s="83"/>
      <c r="J431" s="123"/>
    </row>
    <row r="432" spans="1:10" x14ac:dyDescent="0.3">
      <c r="A432" s="8">
        <f t="shared" si="23"/>
        <v>429</v>
      </c>
      <c r="B432" s="11" t="s">
        <v>289</v>
      </c>
      <c r="C432" s="12">
        <v>5000</v>
      </c>
      <c r="D432" s="12">
        <v>5000</v>
      </c>
      <c r="F432" s="239">
        <v>1000</v>
      </c>
      <c r="H432" s="12">
        <f t="shared" si="25"/>
        <v>-4000</v>
      </c>
    </row>
    <row r="433" spans="1:10" ht="15" thickBot="1" x14ac:dyDescent="0.35">
      <c r="A433" s="8">
        <f t="shared" si="23"/>
        <v>430</v>
      </c>
      <c r="B433" s="11" t="s">
        <v>237</v>
      </c>
      <c r="C433" s="12">
        <v>0</v>
      </c>
      <c r="D433" s="12"/>
      <c r="F433" s="12">
        <v>750</v>
      </c>
      <c r="H433" s="12">
        <f t="shared" si="25"/>
        <v>750</v>
      </c>
    </row>
    <row r="434" spans="1:10" s="2" customFormat="1" ht="15.6" x14ac:dyDescent="0.3">
      <c r="A434" s="8">
        <f t="shared" si="23"/>
        <v>431</v>
      </c>
      <c r="B434" s="16" t="s">
        <v>646</v>
      </c>
      <c r="C434" s="99">
        <f>SUM(C418:C433)</f>
        <v>438855.14</v>
      </c>
      <c r="D434" s="99">
        <f>SUM(D418:D433)</f>
        <v>436495.52485554002</v>
      </c>
      <c r="E434" s="26"/>
      <c r="F434" s="99">
        <f>SUM(F418:F433)</f>
        <v>301745</v>
      </c>
      <c r="G434" s="26"/>
      <c r="H434" s="99">
        <f t="shared" si="25"/>
        <v>-134750.52485554002</v>
      </c>
      <c r="I434" s="84"/>
      <c r="J434" s="124"/>
    </row>
    <row r="435" spans="1:10" s="2" customFormat="1" x14ac:dyDescent="0.3">
      <c r="A435" s="8">
        <f t="shared" si="23"/>
        <v>432</v>
      </c>
      <c r="C435" s="20"/>
      <c r="D435" s="20"/>
      <c r="E435" s="26"/>
      <c r="F435" s="20"/>
      <c r="G435" s="26"/>
      <c r="H435" s="20"/>
      <c r="I435" s="84"/>
      <c r="J435" s="124"/>
    </row>
    <row r="436" spans="1:10" s="17" customFormat="1" ht="18" x14ac:dyDescent="0.35">
      <c r="A436" s="8">
        <f t="shared" si="23"/>
        <v>433</v>
      </c>
      <c r="B436" s="42" t="s">
        <v>653</v>
      </c>
      <c r="C436" s="104"/>
      <c r="D436" s="104"/>
      <c r="E436" s="222"/>
      <c r="F436" s="104"/>
      <c r="G436" s="222"/>
      <c r="H436" s="106"/>
      <c r="I436" s="83"/>
      <c r="J436" s="123"/>
    </row>
    <row r="437" spans="1:10" x14ac:dyDescent="0.3">
      <c r="A437" s="8">
        <f t="shared" si="23"/>
        <v>434</v>
      </c>
      <c r="B437" s="11" t="s">
        <v>162</v>
      </c>
      <c r="C437" s="12">
        <v>0</v>
      </c>
      <c r="D437" s="12"/>
      <c r="F437" s="12">
        <v>0</v>
      </c>
      <c r="H437" s="12">
        <f>F437-D437</f>
        <v>0</v>
      </c>
    </row>
    <row r="438" spans="1:10" ht="15" thickBot="1" x14ac:dyDescent="0.35">
      <c r="A438" s="8">
        <f t="shared" si="23"/>
        <v>435</v>
      </c>
      <c r="B438" s="11" t="s">
        <v>163</v>
      </c>
      <c r="C438" s="12">
        <v>0</v>
      </c>
      <c r="D438" s="12">
        <v>0</v>
      </c>
      <c r="F438" s="12">
        <v>0</v>
      </c>
      <c r="H438" s="12">
        <f>F438-D438</f>
        <v>0</v>
      </c>
    </row>
    <row r="439" spans="1:10" s="2" customFormat="1" ht="15.6" x14ac:dyDescent="0.3">
      <c r="A439" s="8">
        <f t="shared" si="23"/>
        <v>436</v>
      </c>
      <c r="B439" s="16" t="s">
        <v>646</v>
      </c>
      <c r="C439" s="99">
        <f>SUM(C437:C438)</f>
        <v>0</v>
      </c>
      <c r="D439" s="99">
        <f>SUM(D437:D438)</f>
        <v>0</v>
      </c>
      <c r="E439" s="26"/>
      <c r="F439" s="99">
        <f>SUM(F437:F438)</f>
        <v>0</v>
      </c>
      <c r="G439" s="26"/>
      <c r="H439" s="99">
        <f>F439-D439</f>
        <v>0</v>
      </c>
      <c r="I439" s="84"/>
      <c r="J439" s="124"/>
    </row>
    <row r="440" spans="1:10" s="2" customFormat="1" x14ac:dyDescent="0.3">
      <c r="A440" s="8">
        <f t="shared" si="23"/>
        <v>437</v>
      </c>
      <c r="C440" s="20"/>
      <c r="D440" s="20"/>
      <c r="E440" s="26"/>
      <c r="F440" s="20"/>
      <c r="G440" s="26"/>
      <c r="H440" s="20"/>
      <c r="I440" s="84"/>
      <c r="J440" s="124"/>
    </row>
    <row r="441" spans="1:10" s="2" customFormat="1" ht="18" x14ac:dyDescent="0.35">
      <c r="A441" s="8">
        <f t="shared" si="23"/>
        <v>438</v>
      </c>
      <c r="B441" s="42" t="s">
        <v>321</v>
      </c>
      <c r="C441" s="104"/>
      <c r="D441" s="104"/>
      <c r="E441" s="26"/>
      <c r="F441" s="104"/>
      <c r="G441" s="26"/>
      <c r="H441" s="106"/>
      <c r="I441" s="84"/>
      <c r="J441" s="124"/>
    </row>
    <row r="442" spans="1:10" s="2" customFormat="1" x14ac:dyDescent="0.3">
      <c r="A442" s="8">
        <f t="shared" si="23"/>
        <v>439</v>
      </c>
      <c r="B442" s="11" t="s">
        <v>162</v>
      </c>
      <c r="C442" s="12">
        <v>1044671.6</v>
      </c>
      <c r="D442" s="12">
        <v>1044721.6</v>
      </c>
      <c r="E442" s="26"/>
      <c r="F442" s="12">
        <f>Salaries!E298</f>
        <v>999960</v>
      </c>
      <c r="G442" s="26"/>
      <c r="H442" s="12">
        <f t="shared" ref="H442:H480" si="26">F442-D442</f>
        <v>-44761.599999999977</v>
      </c>
      <c r="I442" s="84"/>
      <c r="J442" s="124"/>
    </row>
    <row r="443" spans="1:10" s="2" customFormat="1" x14ac:dyDescent="0.3">
      <c r="A443" s="8">
        <f t="shared" si="23"/>
        <v>440</v>
      </c>
      <c r="B443" s="11" t="s">
        <v>169</v>
      </c>
      <c r="C443" s="12">
        <v>0</v>
      </c>
      <c r="D443" s="12">
        <v>0</v>
      </c>
      <c r="E443" s="26"/>
      <c r="F443" s="12">
        <v>0</v>
      </c>
      <c r="G443" s="26"/>
      <c r="H443" s="12">
        <f t="shared" si="26"/>
        <v>0</v>
      </c>
      <c r="I443" s="84"/>
      <c r="J443" s="124"/>
    </row>
    <row r="444" spans="1:10" s="2" customFormat="1" x14ac:dyDescent="0.3">
      <c r="A444" s="8">
        <f t="shared" si="23"/>
        <v>441</v>
      </c>
      <c r="B444" s="11" t="s">
        <v>163</v>
      </c>
      <c r="C444" s="12">
        <v>79921.2</v>
      </c>
      <c r="D444" s="12">
        <v>79921.20239999998</v>
      </c>
      <c r="E444" s="26"/>
      <c r="F444" s="12">
        <f>F442*0.0765</f>
        <v>76496.94</v>
      </c>
      <c r="G444" s="26"/>
      <c r="H444" s="12">
        <f t="shared" si="26"/>
        <v>-3424.2623999999778</v>
      </c>
      <c r="I444" s="84"/>
      <c r="J444" s="124"/>
    </row>
    <row r="445" spans="1:10" s="2" customFormat="1" x14ac:dyDescent="0.3">
      <c r="A445" s="8">
        <f t="shared" si="23"/>
        <v>442</v>
      </c>
      <c r="B445" s="11" t="s">
        <v>164</v>
      </c>
      <c r="C445" s="12">
        <v>155666.88</v>
      </c>
      <c r="D445" s="12">
        <v>183791.16000000009</v>
      </c>
      <c r="E445" s="26"/>
      <c r="F445" s="12">
        <f>F442*0.1</f>
        <v>99996</v>
      </c>
      <c r="G445" s="26"/>
      <c r="H445" s="12">
        <f t="shared" si="26"/>
        <v>-83795.160000000091</v>
      </c>
      <c r="I445" s="84"/>
      <c r="J445" s="124"/>
    </row>
    <row r="446" spans="1:10" s="2" customFormat="1" x14ac:dyDescent="0.3">
      <c r="A446" s="8">
        <f t="shared" si="23"/>
        <v>443</v>
      </c>
      <c r="B446" s="11" t="s">
        <v>165</v>
      </c>
      <c r="C446" s="12">
        <v>54807.22</v>
      </c>
      <c r="D446" s="12">
        <v>59289.597120000006</v>
      </c>
      <c r="E446" s="26"/>
      <c r="F446" s="12">
        <f>F442*0.03</f>
        <v>29998.799999999999</v>
      </c>
      <c r="G446" s="26"/>
      <c r="H446" s="12">
        <f t="shared" si="26"/>
        <v>-29290.797120000007</v>
      </c>
      <c r="I446" s="84"/>
      <c r="J446" s="124"/>
    </row>
    <row r="447" spans="1:10" s="2" customFormat="1" x14ac:dyDescent="0.3">
      <c r="A447" s="8">
        <f t="shared" si="23"/>
        <v>444</v>
      </c>
      <c r="B447" s="11" t="s">
        <v>196</v>
      </c>
      <c r="C447" s="12">
        <v>2689.43</v>
      </c>
      <c r="D447" s="12">
        <v>2689.4250239999988</v>
      </c>
      <c r="E447" s="26"/>
      <c r="F447" s="12">
        <f>F442*0.0025</f>
        <v>2499.9</v>
      </c>
      <c r="G447" s="26"/>
      <c r="H447" s="12">
        <f t="shared" si="26"/>
        <v>-189.52502399999867</v>
      </c>
      <c r="I447" s="84"/>
      <c r="J447" s="124"/>
    </row>
    <row r="448" spans="1:10" s="2" customFormat="1" x14ac:dyDescent="0.3">
      <c r="A448" s="8">
        <f t="shared" si="23"/>
        <v>445</v>
      </c>
      <c r="B448" s="11" t="s">
        <v>163</v>
      </c>
      <c r="C448" s="12">
        <v>0</v>
      </c>
      <c r="D448" s="12">
        <v>0</v>
      </c>
      <c r="E448" s="26"/>
      <c r="F448" s="12">
        <v>0</v>
      </c>
      <c r="G448" s="26"/>
      <c r="H448" s="12">
        <f t="shared" si="26"/>
        <v>0</v>
      </c>
      <c r="I448" s="84"/>
      <c r="J448" s="124"/>
    </row>
    <row r="449" spans="1:10" s="2" customFormat="1" x14ac:dyDescent="0.3">
      <c r="A449" s="8">
        <f t="shared" si="23"/>
        <v>446</v>
      </c>
      <c r="B449" s="11" t="s">
        <v>315</v>
      </c>
      <c r="C449" s="12">
        <v>2000</v>
      </c>
      <c r="D449" s="12">
        <v>1500</v>
      </c>
      <c r="E449" s="26"/>
      <c r="F449" s="12">
        <v>500</v>
      </c>
      <c r="G449" s="26"/>
      <c r="H449" s="12">
        <f t="shared" si="26"/>
        <v>-1000</v>
      </c>
      <c r="I449" s="84"/>
      <c r="J449" s="124"/>
    </row>
    <row r="450" spans="1:10" s="2" customFormat="1" x14ac:dyDescent="0.3">
      <c r="A450" s="8">
        <f t="shared" si="23"/>
        <v>447</v>
      </c>
      <c r="B450" s="11" t="s">
        <v>722</v>
      </c>
      <c r="C450" s="12">
        <v>1000</v>
      </c>
      <c r="D450" s="12">
        <v>500</v>
      </c>
      <c r="E450" s="26"/>
      <c r="F450" s="12">
        <v>500</v>
      </c>
      <c r="G450" s="26"/>
      <c r="H450" s="12">
        <f t="shared" si="26"/>
        <v>0</v>
      </c>
      <c r="I450" s="84"/>
      <c r="J450" s="124"/>
    </row>
    <row r="451" spans="1:10" s="2" customFormat="1" x14ac:dyDescent="0.3">
      <c r="A451" s="8">
        <f t="shared" si="23"/>
        <v>448</v>
      </c>
      <c r="B451" s="11" t="s">
        <v>126</v>
      </c>
      <c r="C451" s="12">
        <v>0</v>
      </c>
      <c r="D451" s="12"/>
      <c r="E451" s="26"/>
      <c r="F451" s="12">
        <v>0</v>
      </c>
      <c r="G451" s="26"/>
      <c r="H451" s="12">
        <f t="shared" si="26"/>
        <v>0</v>
      </c>
      <c r="I451" s="84"/>
      <c r="J451" s="124"/>
    </row>
    <row r="452" spans="1:10" s="2" customFormat="1" x14ac:dyDescent="0.3">
      <c r="A452" s="8">
        <f t="shared" si="23"/>
        <v>449</v>
      </c>
      <c r="B452" s="11" t="s">
        <v>723</v>
      </c>
      <c r="C452" s="12">
        <v>500</v>
      </c>
      <c r="D452" s="12">
        <v>250</v>
      </c>
      <c r="E452" s="26"/>
      <c r="F452" s="12">
        <v>400</v>
      </c>
      <c r="G452" s="26"/>
      <c r="H452" s="12">
        <f t="shared" si="26"/>
        <v>150</v>
      </c>
      <c r="I452" s="84"/>
      <c r="J452" s="124"/>
    </row>
    <row r="453" spans="1:10" s="2" customFormat="1" x14ac:dyDescent="0.3">
      <c r="A453" s="8">
        <f t="shared" si="23"/>
        <v>450</v>
      </c>
      <c r="B453" s="11" t="s">
        <v>158</v>
      </c>
      <c r="C453" s="12">
        <v>2000</v>
      </c>
      <c r="D453" s="12">
        <v>2000</v>
      </c>
      <c r="E453" s="26"/>
      <c r="F453" s="12">
        <v>500</v>
      </c>
      <c r="G453" s="26"/>
      <c r="H453" s="12">
        <f t="shared" si="26"/>
        <v>-1500</v>
      </c>
      <c r="I453" s="84"/>
      <c r="J453" s="124"/>
    </row>
    <row r="454" spans="1:10" s="2" customFormat="1" x14ac:dyDescent="0.3">
      <c r="A454" s="8">
        <f t="shared" ref="A454:A517" si="27">A453+1</f>
        <v>451</v>
      </c>
      <c r="B454" s="11" t="s">
        <v>322</v>
      </c>
      <c r="C454" s="12">
        <v>3000</v>
      </c>
      <c r="D454" s="12">
        <v>1500</v>
      </c>
      <c r="E454" s="26"/>
      <c r="F454" s="12">
        <v>3000</v>
      </c>
      <c r="G454" s="26"/>
      <c r="H454" s="12">
        <f t="shared" si="26"/>
        <v>1500</v>
      </c>
      <c r="I454" s="84"/>
      <c r="J454" s="124"/>
    </row>
    <row r="455" spans="1:10" s="2" customFormat="1" x14ac:dyDescent="0.3">
      <c r="A455" s="8">
        <f t="shared" si="27"/>
        <v>452</v>
      </c>
      <c r="B455" s="11" t="s">
        <v>752</v>
      </c>
      <c r="C455" s="12">
        <v>15000</v>
      </c>
      <c r="D455" s="12">
        <v>15000</v>
      </c>
      <c r="E455" s="26"/>
      <c r="F455" s="12">
        <v>15000</v>
      </c>
      <c r="G455" s="26"/>
      <c r="H455" s="12">
        <f t="shared" si="26"/>
        <v>0</v>
      </c>
      <c r="I455" s="84"/>
      <c r="J455" s="124"/>
    </row>
    <row r="456" spans="1:10" s="2" customFormat="1" x14ac:dyDescent="0.3">
      <c r="A456" s="8">
        <f t="shared" si="27"/>
        <v>453</v>
      </c>
      <c r="B456" s="11" t="s">
        <v>267</v>
      </c>
      <c r="C456" s="12">
        <v>145000</v>
      </c>
      <c r="D456" s="12">
        <v>100000</v>
      </c>
      <c r="E456" s="26"/>
      <c r="F456" s="12">
        <v>145000</v>
      </c>
      <c r="G456" s="26"/>
      <c r="H456" s="12">
        <f t="shared" si="26"/>
        <v>45000</v>
      </c>
      <c r="I456" s="84"/>
      <c r="J456" s="124"/>
    </row>
    <row r="457" spans="1:10" s="2" customFormat="1" x14ac:dyDescent="0.3">
      <c r="A457" s="8">
        <f t="shared" si="27"/>
        <v>454</v>
      </c>
      <c r="B457" s="11" t="s">
        <v>237</v>
      </c>
      <c r="C457" s="12">
        <v>125000</v>
      </c>
      <c r="D457" s="12">
        <v>100000</v>
      </c>
      <c r="E457" s="26"/>
      <c r="F457" s="12">
        <v>125000</v>
      </c>
      <c r="G457" s="26"/>
      <c r="H457" s="12">
        <f t="shared" si="26"/>
        <v>25000</v>
      </c>
      <c r="I457" s="84"/>
      <c r="J457" s="124"/>
    </row>
    <row r="458" spans="1:10" s="2" customFormat="1" x14ac:dyDescent="0.3">
      <c r="A458" s="8">
        <f t="shared" si="27"/>
        <v>455</v>
      </c>
      <c r="B458" s="11" t="s">
        <v>323</v>
      </c>
      <c r="C458" s="12">
        <v>1500</v>
      </c>
      <c r="D458" s="12">
        <v>1000</v>
      </c>
      <c r="E458" s="26"/>
      <c r="F458" s="12">
        <v>1000</v>
      </c>
      <c r="G458" s="26"/>
      <c r="H458" s="12">
        <f t="shared" si="26"/>
        <v>0</v>
      </c>
      <c r="I458" s="84"/>
      <c r="J458" s="124"/>
    </row>
    <row r="459" spans="1:10" s="2" customFormat="1" x14ac:dyDescent="0.3">
      <c r="A459" s="8">
        <f t="shared" si="27"/>
        <v>456</v>
      </c>
      <c r="B459" s="11" t="s">
        <v>295</v>
      </c>
      <c r="C459" s="12">
        <v>2000</v>
      </c>
      <c r="D459" s="12">
        <v>500</v>
      </c>
      <c r="E459" s="26"/>
      <c r="F459" s="12">
        <v>500</v>
      </c>
      <c r="G459" s="26"/>
      <c r="H459" s="12">
        <f t="shared" si="26"/>
        <v>0</v>
      </c>
      <c r="I459" s="84"/>
      <c r="J459" s="124"/>
    </row>
    <row r="460" spans="1:10" s="2" customFormat="1" x14ac:dyDescent="0.3">
      <c r="A460" s="8">
        <f t="shared" si="27"/>
        <v>457</v>
      </c>
      <c r="B460" s="11" t="s">
        <v>324</v>
      </c>
      <c r="C460" s="12">
        <v>400</v>
      </c>
      <c r="D460" s="12">
        <v>400</v>
      </c>
      <c r="E460" s="26"/>
      <c r="F460" s="12">
        <v>200</v>
      </c>
      <c r="G460" s="26"/>
      <c r="H460" s="12">
        <f t="shared" si="26"/>
        <v>-200</v>
      </c>
      <c r="I460" s="84"/>
      <c r="J460" s="124"/>
    </row>
    <row r="461" spans="1:10" s="123" customFormat="1" x14ac:dyDescent="0.3">
      <c r="A461" s="119">
        <f t="shared" si="27"/>
        <v>458</v>
      </c>
      <c r="B461" s="120" t="s">
        <v>690</v>
      </c>
      <c r="C461" s="121">
        <v>50000</v>
      </c>
      <c r="D461" s="121">
        <v>50000</v>
      </c>
      <c r="E461" s="26"/>
      <c r="F461" s="121">
        <v>200000</v>
      </c>
      <c r="G461" s="26">
        <v>150000</v>
      </c>
      <c r="H461" s="121">
        <f t="shared" si="26"/>
        <v>150000</v>
      </c>
      <c r="I461" s="122"/>
    </row>
    <row r="462" spans="1:10" s="2" customFormat="1" x14ac:dyDescent="0.3">
      <c r="A462" s="8">
        <f t="shared" si="27"/>
        <v>459</v>
      </c>
      <c r="B462" s="11" t="s">
        <v>40</v>
      </c>
      <c r="C462" s="12">
        <v>25000</v>
      </c>
      <c r="D462" s="12">
        <v>10000</v>
      </c>
      <c r="E462" s="26"/>
      <c r="F462" s="12">
        <v>15000</v>
      </c>
      <c r="G462" s="26"/>
      <c r="H462" s="12">
        <f t="shared" si="26"/>
        <v>5000</v>
      </c>
      <c r="I462" s="84"/>
      <c r="J462" s="124"/>
    </row>
    <row r="463" spans="1:10" s="2" customFormat="1" x14ac:dyDescent="0.3">
      <c r="A463" s="8">
        <f t="shared" si="27"/>
        <v>460</v>
      </c>
      <c r="B463" s="11" t="s">
        <v>325</v>
      </c>
      <c r="C463" s="12">
        <v>0</v>
      </c>
      <c r="D463" s="12">
        <v>0</v>
      </c>
      <c r="E463" s="26"/>
      <c r="F463" s="12"/>
      <c r="G463" s="26"/>
      <c r="H463" s="12">
        <f t="shared" si="26"/>
        <v>0</v>
      </c>
      <c r="I463" s="84"/>
      <c r="J463" s="124"/>
    </row>
    <row r="464" spans="1:10" s="2" customFormat="1" x14ac:dyDescent="0.3">
      <c r="A464" s="8">
        <f t="shared" si="27"/>
        <v>461</v>
      </c>
      <c r="B464" s="11" t="s">
        <v>326</v>
      </c>
      <c r="C464" s="12">
        <v>4000</v>
      </c>
      <c r="D464" s="12">
        <v>4000</v>
      </c>
      <c r="E464" s="26"/>
      <c r="F464" s="12">
        <v>1000</v>
      </c>
      <c r="G464" s="26"/>
      <c r="H464" s="12">
        <f t="shared" si="26"/>
        <v>-3000</v>
      </c>
      <c r="I464" s="84"/>
      <c r="J464" s="124"/>
    </row>
    <row r="465" spans="1:10" s="2" customFormat="1" x14ac:dyDescent="0.3">
      <c r="A465" s="8">
        <f t="shared" si="27"/>
        <v>462</v>
      </c>
      <c r="B465" s="11" t="s">
        <v>270</v>
      </c>
      <c r="C465" s="12">
        <v>0</v>
      </c>
      <c r="D465" s="12"/>
      <c r="E465" s="26"/>
      <c r="F465" s="12">
        <v>0</v>
      </c>
      <c r="G465" s="26"/>
      <c r="H465" s="12">
        <f t="shared" si="26"/>
        <v>0</v>
      </c>
      <c r="I465" s="84"/>
      <c r="J465" s="124"/>
    </row>
    <row r="466" spans="1:10" s="2" customFormat="1" x14ac:dyDescent="0.3">
      <c r="A466" s="8">
        <f t="shared" si="27"/>
        <v>463</v>
      </c>
      <c r="B466" s="11" t="s">
        <v>327</v>
      </c>
      <c r="C466" s="12">
        <v>500</v>
      </c>
      <c r="D466" s="12">
        <v>500</v>
      </c>
      <c r="E466" s="26"/>
      <c r="F466" s="12">
        <v>500</v>
      </c>
      <c r="G466" s="26"/>
      <c r="H466" s="12">
        <f t="shared" si="26"/>
        <v>0</v>
      </c>
      <c r="I466" s="84"/>
      <c r="J466" s="124"/>
    </row>
    <row r="467" spans="1:10" s="2" customFormat="1" x14ac:dyDescent="0.3">
      <c r="A467" s="8">
        <f t="shared" si="27"/>
        <v>464</v>
      </c>
      <c r="B467" s="11" t="s">
        <v>691</v>
      </c>
      <c r="C467" s="12">
        <v>1000</v>
      </c>
      <c r="D467" s="12">
        <v>1000</v>
      </c>
      <c r="E467" s="26"/>
      <c r="F467" s="12">
        <v>1000</v>
      </c>
      <c r="G467" s="26"/>
      <c r="H467" s="12">
        <f t="shared" si="26"/>
        <v>0</v>
      </c>
      <c r="I467" s="84"/>
      <c r="J467" s="124"/>
    </row>
    <row r="468" spans="1:10" s="123" customFormat="1" x14ac:dyDescent="0.3">
      <c r="A468" s="119">
        <f t="shared" si="27"/>
        <v>465</v>
      </c>
      <c r="B468" s="120" t="s">
        <v>328</v>
      </c>
      <c r="C468" s="121">
        <v>10000</v>
      </c>
      <c r="D468" s="121">
        <v>10000</v>
      </c>
      <c r="E468" s="26"/>
      <c r="F468" s="121">
        <v>10000</v>
      </c>
      <c r="G468" s="26"/>
      <c r="H468" s="121">
        <f t="shared" si="26"/>
        <v>0</v>
      </c>
      <c r="I468" s="122"/>
      <c r="J468" s="123" t="s">
        <v>863</v>
      </c>
    </row>
    <row r="469" spans="1:10" s="2" customFormat="1" x14ac:dyDescent="0.3">
      <c r="A469" s="8">
        <f t="shared" si="27"/>
        <v>466</v>
      </c>
      <c r="B469" s="11" t="s">
        <v>329</v>
      </c>
      <c r="C469" s="12">
        <v>1000</v>
      </c>
      <c r="D469" s="12">
        <v>1000</v>
      </c>
      <c r="E469" s="26"/>
      <c r="F469" s="12">
        <v>1000</v>
      </c>
      <c r="G469" s="26"/>
      <c r="H469" s="12">
        <f t="shared" si="26"/>
        <v>0</v>
      </c>
      <c r="I469" s="84"/>
      <c r="J469" s="124"/>
    </row>
    <row r="470" spans="1:10" s="2" customFormat="1" x14ac:dyDescent="0.3">
      <c r="A470" s="8">
        <f t="shared" si="27"/>
        <v>467</v>
      </c>
      <c r="B470" s="11" t="s">
        <v>330</v>
      </c>
      <c r="C470" s="12">
        <v>10000</v>
      </c>
      <c r="D470" s="12">
        <v>5000</v>
      </c>
      <c r="E470" s="26"/>
      <c r="F470" s="12">
        <v>5000</v>
      </c>
      <c r="G470" s="26"/>
      <c r="H470" s="12">
        <f t="shared" si="26"/>
        <v>0</v>
      </c>
      <c r="I470" s="84"/>
      <c r="J470" s="124"/>
    </row>
    <row r="471" spans="1:10" s="2" customFormat="1" x14ac:dyDescent="0.3">
      <c r="A471" s="8">
        <f t="shared" si="27"/>
        <v>468</v>
      </c>
      <c r="B471" s="11" t="s">
        <v>305</v>
      </c>
      <c r="C471" s="12">
        <v>2000</v>
      </c>
      <c r="D471" s="12"/>
      <c r="E471" s="26"/>
      <c r="F471" s="12">
        <v>2000</v>
      </c>
      <c r="G471" s="26"/>
      <c r="H471" s="12">
        <f t="shared" si="26"/>
        <v>2000</v>
      </c>
      <c r="I471" s="84"/>
      <c r="J471" s="124"/>
    </row>
    <row r="472" spans="1:10" s="2" customFormat="1" x14ac:dyDescent="0.3">
      <c r="A472" s="8">
        <f t="shared" si="27"/>
        <v>469</v>
      </c>
      <c r="B472" s="11" t="s">
        <v>756</v>
      </c>
      <c r="C472" s="12">
        <v>352273.04</v>
      </c>
      <c r="D472" s="12">
        <v>352273.04</v>
      </c>
      <c r="E472" s="26"/>
      <c r="F472" s="12">
        <v>352273.04</v>
      </c>
      <c r="G472" s="26"/>
      <c r="H472" s="12">
        <f t="shared" si="26"/>
        <v>0</v>
      </c>
      <c r="I472" s="84"/>
      <c r="J472" s="124"/>
    </row>
    <row r="473" spans="1:10" s="2" customFormat="1" x14ac:dyDescent="0.3">
      <c r="A473" s="8">
        <f t="shared" si="27"/>
        <v>470</v>
      </c>
      <c r="B473" s="11" t="s">
        <v>331</v>
      </c>
      <c r="C473" s="12">
        <v>0</v>
      </c>
      <c r="D473" s="12">
        <v>0</v>
      </c>
      <c r="E473" s="26"/>
      <c r="F473" s="12">
        <v>0</v>
      </c>
      <c r="G473" s="26"/>
      <c r="H473" s="12">
        <f t="shared" si="26"/>
        <v>0</v>
      </c>
      <c r="I473" s="84"/>
      <c r="J473" s="124"/>
    </row>
    <row r="474" spans="1:10" s="2" customFormat="1" x14ac:dyDescent="0.3">
      <c r="A474" s="8">
        <f t="shared" si="27"/>
        <v>471</v>
      </c>
      <c r="B474" s="11" t="s">
        <v>692</v>
      </c>
      <c r="C474" s="12">
        <v>50000</v>
      </c>
      <c r="D474" s="12">
        <v>25000</v>
      </c>
      <c r="E474" s="26"/>
      <c r="F474" s="12">
        <v>25000</v>
      </c>
      <c r="G474" s="26"/>
      <c r="H474" s="12">
        <f t="shared" si="26"/>
        <v>0</v>
      </c>
      <c r="I474" s="84"/>
      <c r="J474" s="124"/>
    </row>
    <row r="475" spans="1:10" s="2" customFormat="1" x14ac:dyDescent="0.3">
      <c r="A475" s="8">
        <f t="shared" si="27"/>
        <v>472</v>
      </c>
      <c r="B475" s="11" t="s">
        <v>332</v>
      </c>
      <c r="C475" s="12">
        <v>10000</v>
      </c>
      <c r="D475" s="12">
        <v>5000</v>
      </c>
      <c r="E475" s="26"/>
      <c r="F475" s="12">
        <v>10000</v>
      </c>
      <c r="G475" s="26"/>
      <c r="H475" s="12">
        <f t="shared" si="26"/>
        <v>5000</v>
      </c>
      <c r="I475" s="84"/>
      <c r="J475" s="124"/>
    </row>
    <row r="476" spans="1:10" s="2" customFormat="1" x14ac:dyDescent="0.3">
      <c r="A476" s="8">
        <f t="shared" si="27"/>
        <v>473</v>
      </c>
      <c r="B476" s="11" t="s">
        <v>333</v>
      </c>
      <c r="C476" s="12">
        <v>500</v>
      </c>
      <c r="D476" s="12">
        <v>500</v>
      </c>
      <c r="E476" s="26"/>
      <c r="F476" s="12">
        <v>500</v>
      </c>
      <c r="G476" s="26"/>
      <c r="H476" s="12">
        <f t="shared" si="26"/>
        <v>0</v>
      </c>
      <c r="I476" s="84"/>
      <c r="J476" s="124"/>
    </row>
    <row r="477" spans="1:10" s="17" customFormat="1" ht="15.6" x14ac:dyDescent="0.3">
      <c r="A477" s="8">
        <f t="shared" si="27"/>
        <v>474</v>
      </c>
      <c r="B477" s="11" t="s">
        <v>334</v>
      </c>
      <c r="C477" s="12">
        <v>12000</v>
      </c>
      <c r="D477" s="12">
        <v>10000</v>
      </c>
      <c r="E477" s="222"/>
      <c r="F477" s="12">
        <v>10000</v>
      </c>
      <c r="G477" s="222"/>
      <c r="H477" s="12">
        <f t="shared" si="26"/>
        <v>0</v>
      </c>
      <c r="I477" s="83"/>
      <c r="J477" s="123"/>
    </row>
    <row r="478" spans="1:10" x14ac:dyDescent="0.3">
      <c r="A478" s="8">
        <f t="shared" si="27"/>
        <v>475</v>
      </c>
      <c r="B478" s="11" t="s">
        <v>335</v>
      </c>
      <c r="C478" s="12">
        <v>25000</v>
      </c>
      <c r="D478" s="12">
        <v>20000</v>
      </c>
      <c r="F478" s="12">
        <v>25000</v>
      </c>
      <c r="H478" s="12">
        <f t="shared" si="26"/>
        <v>5000</v>
      </c>
    </row>
    <row r="479" spans="1:10" ht="15" thickBot="1" x14ac:dyDescent="0.35">
      <c r="A479" s="8">
        <f t="shared" si="27"/>
        <v>476</v>
      </c>
      <c r="B479" s="11" t="s">
        <v>336</v>
      </c>
      <c r="C479" s="12">
        <v>40000</v>
      </c>
      <c r="D479" s="12">
        <v>0</v>
      </c>
      <c r="F479" s="12">
        <v>30000</v>
      </c>
      <c r="H479" s="12">
        <f t="shared" si="26"/>
        <v>30000</v>
      </c>
    </row>
    <row r="480" spans="1:10" s="2" customFormat="1" ht="15.6" x14ac:dyDescent="0.3">
      <c r="A480" s="8">
        <f t="shared" si="27"/>
        <v>477</v>
      </c>
      <c r="B480" s="16" t="s">
        <v>646</v>
      </c>
      <c r="C480" s="99">
        <f>SUM(C442:C479)</f>
        <v>2228429.37</v>
      </c>
      <c r="D480" s="99">
        <f>SUM(D442:D479)</f>
        <v>2087336.0245440002</v>
      </c>
      <c r="E480" s="26"/>
      <c r="F480" s="99">
        <f>SUM(F442:F479)</f>
        <v>2188824.6799999997</v>
      </c>
      <c r="G480" s="26"/>
      <c r="H480" s="99">
        <f t="shared" si="26"/>
        <v>101488.65545599954</v>
      </c>
      <c r="I480" s="84"/>
      <c r="J480" s="124"/>
    </row>
    <row r="481" spans="1:10" s="2" customFormat="1" x14ac:dyDescent="0.3">
      <c r="A481" s="8">
        <f t="shared" si="27"/>
        <v>478</v>
      </c>
      <c r="C481" s="20"/>
      <c r="D481" s="20"/>
      <c r="E481" s="26"/>
      <c r="F481" s="20"/>
      <c r="G481" s="26"/>
      <c r="H481" s="20"/>
      <c r="I481" s="84"/>
      <c r="J481" s="124"/>
    </row>
    <row r="482" spans="1:10" s="2" customFormat="1" ht="18" x14ac:dyDescent="0.35">
      <c r="A482" s="8">
        <f t="shared" si="27"/>
        <v>479</v>
      </c>
      <c r="B482" s="42" t="s">
        <v>337</v>
      </c>
      <c r="C482" s="104"/>
      <c r="D482" s="104"/>
      <c r="E482" s="26"/>
      <c r="F482" s="104"/>
      <c r="G482" s="26"/>
      <c r="H482" s="106"/>
      <c r="I482" s="84"/>
      <c r="J482" s="124"/>
    </row>
    <row r="483" spans="1:10" s="2" customFormat="1" x14ac:dyDescent="0.3">
      <c r="A483" s="8">
        <f t="shared" si="27"/>
        <v>480</v>
      </c>
      <c r="B483" s="11" t="s">
        <v>162</v>
      </c>
      <c r="C483" s="12">
        <v>3161040</v>
      </c>
      <c r="D483" s="12">
        <v>3550540</v>
      </c>
      <c r="E483" s="26"/>
      <c r="F483" s="12">
        <f>Salaries!E374</f>
        <v>2856960</v>
      </c>
      <c r="G483" s="26"/>
      <c r="H483" s="12">
        <f t="shared" ref="H483:H509" si="28">F483-D483</f>
        <v>-693580</v>
      </c>
      <c r="I483" s="84"/>
      <c r="J483" s="124"/>
    </row>
    <row r="484" spans="1:10" s="2" customFormat="1" x14ac:dyDescent="0.3">
      <c r="A484" s="8">
        <f t="shared" si="27"/>
        <v>481</v>
      </c>
      <c r="B484" s="11" t="s">
        <v>169</v>
      </c>
      <c r="C484" s="12">
        <v>0</v>
      </c>
      <c r="D484" s="12">
        <v>0</v>
      </c>
      <c r="E484" s="26"/>
      <c r="F484" s="12">
        <v>0</v>
      </c>
      <c r="G484" s="26"/>
      <c r="H484" s="12">
        <f t="shared" si="28"/>
        <v>0</v>
      </c>
      <c r="I484" s="84"/>
      <c r="J484" s="124"/>
    </row>
    <row r="485" spans="1:10" s="2" customFormat="1" x14ac:dyDescent="0.3">
      <c r="A485" s="8">
        <f t="shared" si="27"/>
        <v>482</v>
      </c>
      <c r="B485" s="11" t="s">
        <v>163</v>
      </c>
      <c r="C485" s="12">
        <v>241819.56</v>
      </c>
      <c r="D485" s="12">
        <v>271616.31</v>
      </c>
      <c r="E485" s="26"/>
      <c r="F485" s="12">
        <f>F483*0.0765</f>
        <v>218557.44</v>
      </c>
      <c r="G485" s="26"/>
      <c r="H485" s="12">
        <f t="shared" si="28"/>
        <v>-53058.869999999995</v>
      </c>
      <c r="I485" s="84"/>
      <c r="J485" s="124"/>
    </row>
    <row r="486" spans="1:10" s="2" customFormat="1" x14ac:dyDescent="0.3">
      <c r="A486" s="8">
        <f t="shared" si="27"/>
        <v>483</v>
      </c>
      <c r="B486" s="11" t="s">
        <v>164</v>
      </c>
      <c r="C486" s="12">
        <v>257213.76</v>
      </c>
      <c r="D486" s="12">
        <v>330679.44000000018</v>
      </c>
      <c r="E486" s="26"/>
      <c r="F486" s="12">
        <f>F483*0.1</f>
        <v>285696</v>
      </c>
      <c r="G486" s="26"/>
      <c r="H486" s="12">
        <f t="shared" si="28"/>
        <v>-44983.440000000177</v>
      </c>
      <c r="I486" s="84"/>
      <c r="J486" s="124"/>
    </row>
    <row r="487" spans="1:10" s="2" customFormat="1" x14ac:dyDescent="0.3">
      <c r="A487" s="8">
        <f t="shared" si="27"/>
        <v>484</v>
      </c>
      <c r="B487" s="11" t="s">
        <v>338</v>
      </c>
      <c r="C487" s="12">
        <v>0</v>
      </c>
      <c r="D487" s="12"/>
      <c r="E487" s="26"/>
      <c r="F487" s="12">
        <v>0</v>
      </c>
      <c r="G487" s="26"/>
      <c r="H487" s="12">
        <f t="shared" si="28"/>
        <v>0</v>
      </c>
      <c r="I487" s="84"/>
      <c r="J487" s="124"/>
    </row>
    <row r="488" spans="1:10" s="123" customFormat="1" x14ac:dyDescent="0.3">
      <c r="A488" s="119">
        <f t="shared" si="27"/>
        <v>485</v>
      </c>
      <c r="B488" s="120" t="s">
        <v>165</v>
      </c>
      <c r="C488" s="121">
        <v>144401.35</v>
      </c>
      <c r="D488" s="121">
        <v>181382.62800000006</v>
      </c>
      <c r="E488" s="26"/>
      <c r="F488" s="121">
        <f>F483*0.03</f>
        <v>85708.800000000003</v>
      </c>
      <c r="G488" s="26"/>
      <c r="H488" s="121">
        <f t="shared" si="28"/>
        <v>-95673.828000000052</v>
      </c>
      <c r="I488" s="122"/>
    </row>
    <row r="489" spans="1:10" s="2" customFormat="1" x14ac:dyDescent="0.3">
      <c r="A489" s="8">
        <f t="shared" si="27"/>
        <v>486</v>
      </c>
      <c r="B489" s="11" t="s">
        <v>196</v>
      </c>
      <c r="C489" s="12">
        <v>7024.67</v>
      </c>
      <c r="D489" s="12">
        <v>8346.4656000000014</v>
      </c>
      <c r="E489" s="26"/>
      <c r="F489" s="12">
        <f>F483*0.0025</f>
        <v>7142.4000000000005</v>
      </c>
      <c r="G489" s="26"/>
      <c r="H489" s="12">
        <f t="shared" si="28"/>
        <v>-1204.0656000000008</v>
      </c>
      <c r="I489" s="84"/>
      <c r="J489" s="124"/>
    </row>
    <row r="490" spans="1:10" s="2" customFormat="1" x14ac:dyDescent="0.3">
      <c r="A490" s="8">
        <f t="shared" si="27"/>
        <v>487</v>
      </c>
      <c r="B490" s="11" t="s">
        <v>163</v>
      </c>
      <c r="C490" s="12">
        <v>0</v>
      </c>
      <c r="D490" s="12">
        <v>0</v>
      </c>
      <c r="E490" s="26"/>
      <c r="F490" s="12"/>
      <c r="G490" s="26"/>
      <c r="H490" s="12">
        <f t="shared" si="28"/>
        <v>0</v>
      </c>
      <c r="I490" s="84"/>
      <c r="J490" s="124"/>
    </row>
    <row r="491" spans="1:10" s="2" customFormat="1" x14ac:dyDescent="0.3">
      <c r="A491" s="8">
        <f t="shared" si="27"/>
        <v>488</v>
      </c>
      <c r="B491" s="11" t="s">
        <v>745</v>
      </c>
      <c r="C491" s="12">
        <v>35000</v>
      </c>
      <c r="D491" s="12">
        <v>30000</v>
      </c>
      <c r="E491" s="26"/>
      <c r="F491" s="12">
        <v>23000</v>
      </c>
      <c r="G491" s="26"/>
      <c r="H491" s="12">
        <f t="shared" si="28"/>
        <v>-7000</v>
      </c>
      <c r="I491" s="84"/>
      <c r="J491" s="124"/>
    </row>
    <row r="492" spans="1:10" s="2" customFormat="1" x14ac:dyDescent="0.3">
      <c r="A492" s="8">
        <f t="shared" si="27"/>
        <v>489</v>
      </c>
      <c r="B492" s="11" t="s">
        <v>339</v>
      </c>
      <c r="C492" s="12">
        <v>22500</v>
      </c>
      <c r="D492" s="12">
        <v>22500</v>
      </c>
      <c r="E492" s="26"/>
      <c r="F492" s="12">
        <v>15000</v>
      </c>
      <c r="G492" s="26"/>
      <c r="H492" s="12">
        <f t="shared" si="28"/>
        <v>-7500</v>
      </c>
      <c r="I492" s="84"/>
      <c r="J492" s="124"/>
    </row>
    <row r="493" spans="1:10" s="2" customFormat="1" x14ac:dyDescent="0.3">
      <c r="A493" s="8">
        <f t="shared" si="27"/>
        <v>490</v>
      </c>
      <c r="B493" s="11" t="s">
        <v>126</v>
      </c>
      <c r="C493" s="12">
        <v>0</v>
      </c>
      <c r="D493" s="12"/>
      <c r="E493" s="26"/>
      <c r="F493" s="12">
        <v>0</v>
      </c>
      <c r="G493" s="26"/>
      <c r="H493" s="12">
        <f t="shared" si="28"/>
        <v>0</v>
      </c>
      <c r="I493" s="84"/>
      <c r="J493" s="124"/>
    </row>
    <row r="494" spans="1:10" s="2" customFormat="1" x14ac:dyDescent="0.3">
      <c r="A494" s="8">
        <f t="shared" si="27"/>
        <v>491</v>
      </c>
      <c r="B494" s="11" t="s">
        <v>718</v>
      </c>
      <c r="C494" s="12">
        <v>15000</v>
      </c>
      <c r="D494" s="12">
        <v>15000</v>
      </c>
      <c r="E494" s="26"/>
      <c r="F494" s="12">
        <v>6800</v>
      </c>
      <c r="G494" s="26"/>
      <c r="H494" s="12">
        <f t="shared" si="28"/>
        <v>-8200</v>
      </c>
      <c r="I494" s="84"/>
      <c r="J494" s="124"/>
    </row>
    <row r="495" spans="1:10" s="2" customFormat="1" x14ac:dyDescent="0.3">
      <c r="A495" s="8">
        <f t="shared" si="27"/>
        <v>492</v>
      </c>
      <c r="B495" s="11" t="s">
        <v>340</v>
      </c>
      <c r="C495" s="12">
        <v>65000</v>
      </c>
      <c r="D495" s="12">
        <v>30000</v>
      </c>
      <c r="E495" s="26"/>
      <c r="F495" s="12">
        <v>10000</v>
      </c>
      <c r="G495" s="26"/>
      <c r="H495" s="12">
        <f t="shared" si="28"/>
        <v>-20000</v>
      </c>
      <c r="I495" s="84"/>
      <c r="J495" s="124"/>
    </row>
    <row r="496" spans="1:10" s="2" customFormat="1" x14ac:dyDescent="0.3">
      <c r="A496" s="8">
        <f t="shared" si="27"/>
        <v>493</v>
      </c>
      <c r="B496" s="11" t="s">
        <v>286</v>
      </c>
      <c r="C496" s="12">
        <v>75000</v>
      </c>
      <c r="D496" s="12">
        <v>50000</v>
      </c>
      <c r="E496" s="26"/>
      <c r="F496" s="12">
        <v>50000</v>
      </c>
      <c r="G496" s="26"/>
      <c r="H496" s="12">
        <f t="shared" si="28"/>
        <v>0</v>
      </c>
      <c r="I496" s="84"/>
      <c r="J496" s="124"/>
    </row>
    <row r="497" spans="1:10" s="2" customFormat="1" x14ac:dyDescent="0.3">
      <c r="A497" s="8">
        <f t="shared" si="27"/>
        <v>494</v>
      </c>
      <c r="B497" s="11" t="s">
        <v>341</v>
      </c>
      <c r="C497" s="12">
        <v>35000</v>
      </c>
      <c r="D497" s="12">
        <v>25000</v>
      </c>
      <c r="E497" s="26"/>
      <c r="F497" s="12">
        <v>25000</v>
      </c>
      <c r="G497" s="26"/>
      <c r="H497" s="12">
        <f t="shared" si="28"/>
        <v>0</v>
      </c>
      <c r="I497" s="84"/>
      <c r="J497" s="124"/>
    </row>
    <row r="498" spans="1:10" s="2" customFormat="1" x14ac:dyDescent="0.3">
      <c r="A498" s="8">
        <f t="shared" si="27"/>
        <v>495</v>
      </c>
      <c r="B498" s="11" t="s">
        <v>342</v>
      </c>
      <c r="C498" s="12">
        <v>4000</v>
      </c>
      <c r="D498" s="12">
        <v>4000</v>
      </c>
      <c r="E498" s="26"/>
      <c r="F498" s="12">
        <v>2500</v>
      </c>
      <c r="G498" s="26"/>
      <c r="H498" s="12">
        <f t="shared" si="28"/>
        <v>-1500</v>
      </c>
      <c r="I498" s="84"/>
      <c r="J498" s="124"/>
    </row>
    <row r="499" spans="1:10" s="2" customFormat="1" x14ac:dyDescent="0.3">
      <c r="A499" s="8">
        <f t="shared" si="27"/>
        <v>496</v>
      </c>
      <c r="B499" s="11" t="s">
        <v>343</v>
      </c>
      <c r="C499" s="12">
        <v>0</v>
      </c>
      <c r="D499" s="12"/>
      <c r="E499" s="26"/>
      <c r="F499" s="12">
        <v>0</v>
      </c>
      <c r="G499" s="26"/>
      <c r="H499" s="12">
        <f t="shared" si="28"/>
        <v>0</v>
      </c>
      <c r="I499" s="84"/>
      <c r="J499" s="124"/>
    </row>
    <row r="500" spans="1:10" s="2" customFormat="1" x14ac:dyDescent="0.3">
      <c r="A500" s="8">
        <f t="shared" si="27"/>
        <v>497</v>
      </c>
      <c r="B500" s="11" t="s">
        <v>289</v>
      </c>
      <c r="C500" s="12">
        <v>65000</v>
      </c>
      <c r="D500" s="12">
        <v>55000</v>
      </c>
      <c r="E500" s="26"/>
      <c r="F500" s="12">
        <v>65000</v>
      </c>
      <c r="G500" s="26"/>
      <c r="H500" s="12">
        <f t="shared" si="28"/>
        <v>10000</v>
      </c>
      <c r="I500" s="84"/>
      <c r="J500" s="124"/>
    </row>
    <row r="501" spans="1:10" s="2" customFormat="1" x14ac:dyDescent="0.3">
      <c r="A501" s="8">
        <f t="shared" si="27"/>
        <v>498</v>
      </c>
      <c r="B501" s="11" t="s">
        <v>315</v>
      </c>
      <c r="C501" s="12">
        <v>3000</v>
      </c>
      <c r="D501" s="12">
        <v>3000</v>
      </c>
      <c r="E501" s="26"/>
      <c r="F501" s="12">
        <v>1500</v>
      </c>
      <c r="G501" s="26"/>
      <c r="H501" s="12">
        <f t="shared" si="28"/>
        <v>-1500</v>
      </c>
      <c r="I501" s="84"/>
      <c r="J501" s="124"/>
    </row>
    <row r="502" spans="1:10" s="2" customFormat="1" x14ac:dyDescent="0.3">
      <c r="A502" s="8">
        <f t="shared" si="27"/>
        <v>499</v>
      </c>
      <c r="B502" s="11" t="s">
        <v>158</v>
      </c>
      <c r="C502" s="12">
        <v>15000</v>
      </c>
      <c r="D502" s="12">
        <v>15000</v>
      </c>
      <c r="E502" s="26"/>
      <c r="F502" s="12">
        <v>15000</v>
      </c>
      <c r="G502" s="26"/>
      <c r="H502" s="12">
        <f t="shared" si="28"/>
        <v>0</v>
      </c>
      <c r="I502" s="84"/>
      <c r="J502" s="124"/>
    </row>
    <row r="503" spans="1:10" s="2" customFormat="1" x14ac:dyDescent="0.3">
      <c r="A503" s="8">
        <f t="shared" si="27"/>
        <v>500</v>
      </c>
      <c r="B503" s="11" t="s">
        <v>344</v>
      </c>
      <c r="C503" s="12">
        <v>25000</v>
      </c>
      <c r="D503" s="12">
        <v>20000</v>
      </c>
      <c r="E503" s="26"/>
      <c r="F503" s="12">
        <v>20000</v>
      </c>
      <c r="G503" s="26"/>
      <c r="H503" s="12">
        <f t="shared" si="28"/>
        <v>0</v>
      </c>
      <c r="I503" s="84"/>
      <c r="J503" s="124"/>
    </row>
    <row r="504" spans="1:10" s="2" customFormat="1" x14ac:dyDescent="0.3">
      <c r="A504" s="8">
        <f t="shared" si="27"/>
        <v>501</v>
      </c>
      <c r="B504" s="11" t="s">
        <v>297</v>
      </c>
      <c r="C504" s="12">
        <v>15000</v>
      </c>
      <c r="D504" s="12">
        <v>10000</v>
      </c>
      <c r="E504" s="26"/>
      <c r="F504" s="12">
        <v>10000</v>
      </c>
      <c r="G504" s="26"/>
      <c r="H504" s="12">
        <f t="shared" si="28"/>
        <v>0</v>
      </c>
      <c r="I504" s="84"/>
      <c r="J504" s="124"/>
    </row>
    <row r="505" spans="1:10" s="2" customFormat="1" x14ac:dyDescent="0.3">
      <c r="A505" s="8">
        <f t="shared" si="27"/>
        <v>502</v>
      </c>
      <c r="B505" s="11" t="s">
        <v>262</v>
      </c>
      <c r="C505" s="12">
        <v>0</v>
      </c>
      <c r="D505" s="12"/>
      <c r="E505" s="26"/>
      <c r="F505" s="12">
        <v>0</v>
      </c>
      <c r="G505" s="26"/>
      <c r="H505" s="12">
        <f t="shared" si="28"/>
        <v>0</v>
      </c>
      <c r="I505" s="84"/>
      <c r="J505" s="124"/>
    </row>
    <row r="506" spans="1:10" s="17" customFormat="1" ht="15.6" x14ac:dyDescent="0.3">
      <c r="A506" s="8">
        <f t="shared" si="27"/>
        <v>503</v>
      </c>
      <c r="B506" s="11" t="s">
        <v>272</v>
      </c>
      <c r="C506" s="12">
        <v>0</v>
      </c>
      <c r="D506" s="12"/>
      <c r="E506" s="222"/>
      <c r="F506" s="12">
        <v>0</v>
      </c>
      <c r="G506" s="222"/>
      <c r="H506" s="12">
        <f t="shared" si="28"/>
        <v>0</v>
      </c>
      <c r="I506" s="83"/>
      <c r="J506" s="123"/>
    </row>
    <row r="507" spans="1:10" x14ac:dyDescent="0.3">
      <c r="A507" s="8">
        <f t="shared" si="27"/>
        <v>504</v>
      </c>
      <c r="B507" s="11" t="s">
        <v>280</v>
      </c>
      <c r="C507" s="12">
        <v>40000</v>
      </c>
      <c r="D507" s="12">
        <v>25000</v>
      </c>
      <c r="F507" s="12">
        <v>25000</v>
      </c>
      <c r="H507" s="12">
        <f t="shared" si="28"/>
        <v>0</v>
      </c>
    </row>
    <row r="508" spans="1:10" ht="15" thickBot="1" x14ac:dyDescent="0.35">
      <c r="A508" s="8">
        <f t="shared" si="27"/>
        <v>505</v>
      </c>
      <c r="B508" s="11" t="s">
        <v>345</v>
      </c>
      <c r="C508" s="12">
        <v>0</v>
      </c>
      <c r="D508" s="12"/>
      <c r="F508" s="12">
        <v>0</v>
      </c>
      <c r="H508" s="12">
        <f t="shared" si="28"/>
        <v>0</v>
      </c>
    </row>
    <row r="509" spans="1:10" s="2" customFormat="1" ht="15.6" x14ac:dyDescent="0.3">
      <c r="A509" s="8">
        <f t="shared" si="27"/>
        <v>506</v>
      </c>
      <c r="B509" s="16" t="s">
        <v>646</v>
      </c>
      <c r="C509" s="99">
        <f>SUM(C483:C508)</f>
        <v>4225999.34</v>
      </c>
      <c r="D509" s="99">
        <f>SUM(D483:D508)</f>
        <v>4647064.8436000003</v>
      </c>
      <c r="E509" s="26"/>
      <c r="F509" s="99">
        <f>SUM(F483:F508)</f>
        <v>3722864.6399999997</v>
      </c>
      <c r="G509" s="26"/>
      <c r="H509" s="99">
        <f t="shared" si="28"/>
        <v>-924200.20360000059</v>
      </c>
      <c r="I509" s="84"/>
      <c r="J509" s="124"/>
    </row>
    <row r="510" spans="1:10" s="2" customFormat="1" x14ac:dyDescent="0.3">
      <c r="A510" s="8">
        <f t="shared" si="27"/>
        <v>507</v>
      </c>
      <c r="C510" s="20"/>
      <c r="D510" s="20"/>
      <c r="E510" s="26"/>
      <c r="F510" s="20"/>
      <c r="G510" s="26"/>
      <c r="H510" s="20"/>
      <c r="I510" s="84"/>
      <c r="J510" s="124"/>
    </row>
    <row r="511" spans="1:10" s="2" customFormat="1" ht="18" x14ac:dyDescent="0.35">
      <c r="A511" s="8">
        <f t="shared" si="27"/>
        <v>508</v>
      </c>
      <c r="B511" s="42" t="s">
        <v>346</v>
      </c>
      <c r="C511" s="104"/>
      <c r="D511" s="104"/>
      <c r="E511" s="26"/>
      <c r="F511" s="104"/>
      <c r="G511" s="26"/>
      <c r="H511" s="106"/>
      <c r="I511" s="84"/>
      <c r="J511" s="124"/>
    </row>
    <row r="512" spans="1:10" s="2" customFormat="1" x14ac:dyDescent="0.3">
      <c r="A512" s="8">
        <f t="shared" si="27"/>
        <v>509</v>
      </c>
      <c r="B512" s="11" t="s">
        <v>162</v>
      </c>
      <c r="C512" s="12">
        <v>442897.37</v>
      </c>
      <c r="D512" s="12">
        <v>435569.20999999996</v>
      </c>
      <c r="E512" s="26"/>
      <c r="F512" s="239"/>
      <c r="G512" s="26"/>
      <c r="H512" s="12">
        <f t="shared" ref="H512:H543" si="29">F512-D512</f>
        <v>-435569.20999999996</v>
      </c>
      <c r="I512" s="84"/>
      <c r="J512" s="124"/>
    </row>
    <row r="513" spans="1:10" s="2" customFormat="1" x14ac:dyDescent="0.3">
      <c r="A513" s="8">
        <f t="shared" si="27"/>
        <v>510</v>
      </c>
      <c r="B513" s="11" t="s">
        <v>169</v>
      </c>
      <c r="C513" s="12">
        <v>0</v>
      </c>
      <c r="D513" s="12"/>
      <c r="E513" s="26"/>
      <c r="F513" s="239"/>
      <c r="G513" s="26"/>
      <c r="H513" s="12">
        <f t="shared" si="29"/>
        <v>0</v>
      </c>
      <c r="I513" s="84"/>
      <c r="J513" s="124"/>
    </row>
    <row r="514" spans="1:10" s="2" customFormat="1" x14ac:dyDescent="0.3">
      <c r="A514" s="8">
        <f t="shared" si="27"/>
        <v>511</v>
      </c>
      <c r="B514" s="11" t="s">
        <v>163</v>
      </c>
      <c r="C514" s="12">
        <v>34466.870000000003</v>
      </c>
      <c r="D514" s="12">
        <v>33906.269565000002</v>
      </c>
      <c r="E514" s="26"/>
      <c r="F514" s="239"/>
      <c r="G514" s="26"/>
      <c r="H514" s="12">
        <f t="shared" si="29"/>
        <v>-33906.269565000002</v>
      </c>
      <c r="I514" s="84"/>
      <c r="J514" s="124"/>
    </row>
    <row r="515" spans="1:10" s="2" customFormat="1" x14ac:dyDescent="0.3">
      <c r="A515" s="8">
        <f t="shared" si="27"/>
        <v>512</v>
      </c>
      <c r="B515" s="11" t="s">
        <v>164</v>
      </c>
      <c r="C515" s="12">
        <v>49595.040000000001</v>
      </c>
      <c r="D515" s="12">
        <v>57946.679999999993</v>
      </c>
      <c r="E515" s="26"/>
      <c r="F515" s="239"/>
      <c r="G515" s="26"/>
      <c r="H515" s="12">
        <f t="shared" si="29"/>
        <v>-57946.679999999993</v>
      </c>
      <c r="I515" s="84"/>
      <c r="J515" s="124"/>
    </row>
    <row r="516" spans="1:10" s="2" customFormat="1" x14ac:dyDescent="0.3">
      <c r="A516" s="8">
        <f t="shared" si="27"/>
        <v>513</v>
      </c>
      <c r="B516" s="11" t="s">
        <v>165</v>
      </c>
      <c r="C516" s="12">
        <v>17473.28</v>
      </c>
      <c r="D516" s="12">
        <v>18475.822800000002</v>
      </c>
      <c r="E516" s="26"/>
      <c r="F516" s="239"/>
      <c r="G516" s="26"/>
      <c r="H516" s="12">
        <f t="shared" si="29"/>
        <v>-18475.822800000002</v>
      </c>
      <c r="I516" s="84"/>
      <c r="J516" s="124"/>
    </row>
    <row r="517" spans="1:10" s="2" customFormat="1" x14ac:dyDescent="0.3">
      <c r="A517" s="8">
        <f t="shared" si="27"/>
        <v>514</v>
      </c>
      <c r="B517" s="11" t="s">
        <v>196</v>
      </c>
      <c r="C517" s="12">
        <v>982.89</v>
      </c>
      <c r="D517" s="12">
        <v>963.54511440000022</v>
      </c>
      <c r="E517" s="26"/>
      <c r="F517" s="239"/>
      <c r="G517" s="26"/>
      <c r="H517" s="12">
        <f t="shared" si="29"/>
        <v>-963.54511440000022</v>
      </c>
      <c r="I517" s="84"/>
      <c r="J517" s="124"/>
    </row>
    <row r="518" spans="1:10" s="2" customFormat="1" x14ac:dyDescent="0.3">
      <c r="A518" s="8">
        <f t="shared" ref="A518:A581" si="30">A517+1</f>
        <v>515</v>
      </c>
      <c r="B518" s="11" t="s">
        <v>163</v>
      </c>
      <c r="C518" s="12">
        <v>0</v>
      </c>
      <c r="D518" s="12"/>
      <c r="E518" s="26"/>
      <c r="F518" s="239"/>
      <c r="G518" s="26"/>
      <c r="H518" s="12">
        <f t="shared" si="29"/>
        <v>0</v>
      </c>
      <c r="I518" s="84"/>
      <c r="J518" s="124"/>
    </row>
    <row r="519" spans="1:10" s="2" customFormat="1" x14ac:dyDescent="0.3">
      <c r="A519" s="8">
        <f t="shared" si="30"/>
        <v>516</v>
      </c>
      <c r="B519" s="11" t="s">
        <v>347</v>
      </c>
      <c r="C519" s="12">
        <v>38000</v>
      </c>
      <c r="D519" s="12">
        <v>30000</v>
      </c>
      <c r="E519" s="26"/>
      <c r="F519" s="239"/>
      <c r="G519" s="26"/>
      <c r="H519" s="12">
        <f t="shared" si="29"/>
        <v>-30000</v>
      </c>
      <c r="I519" s="84"/>
      <c r="J519" s="124"/>
    </row>
    <row r="520" spans="1:10" s="2" customFormat="1" x14ac:dyDescent="0.3">
      <c r="A520" s="8">
        <f t="shared" si="30"/>
        <v>517</v>
      </c>
      <c r="B520" s="11" t="s">
        <v>348</v>
      </c>
      <c r="C520" s="12">
        <v>7000</v>
      </c>
      <c r="D520" s="12">
        <v>7000</v>
      </c>
      <c r="E520" s="26"/>
      <c r="F520" s="239"/>
      <c r="G520" s="26"/>
      <c r="H520" s="12">
        <f t="shared" si="29"/>
        <v>-7000</v>
      </c>
      <c r="I520" s="84"/>
      <c r="J520" s="124"/>
    </row>
    <row r="521" spans="1:10" s="2" customFormat="1" x14ac:dyDescent="0.3">
      <c r="A521" s="8">
        <f t="shared" si="30"/>
        <v>518</v>
      </c>
      <c r="B521" s="11" t="s">
        <v>173</v>
      </c>
      <c r="C521" s="12">
        <v>3400</v>
      </c>
      <c r="D521" s="12">
        <v>3400</v>
      </c>
      <c r="E521" s="26"/>
      <c r="F521" s="239"/>
      <c r="G521" s="26"/>
      <c r="H521" s="12">
        <f t="shared" si="29"/>
        <v>-3400</v>
      </c>
      <c r="I521" s="84"/>
      <c r="J521" s="124"/>
    </row>
    <row r="522" spans="1:10" s="2" customFormat="1" x14ac:dyDescent="0.3">
      <c r="A522" s="8">
        <f t="shared" si="30"/>
        <v>519</v>
      </c>
      <c r="B522" s="11" t="s">
        <v>349</v>
      </c>
      <c r="C522" s="12">
        <v>32000</v>
      </c>
      <c r="D522" s="12">
        <v>30000</v>
      </c>
      <c r="E522" s="26"/>
      <c r="F522" s="239"/>
      <c r="G522" s="26"/>
      <c r="H522" s="12">
        <f t="shared" si="29"/>
        <v>-30000</v>
      </c>
      <c r="I522" s="84"/>
      <c r="J522" s="124"/>
    </row>
    <row r="523" spans="1:10" s="2" customFormat="1" x14ac:dyDescent="0.3">
      <c r="A523" s="8">
        <f t="shared" si="30"/>
        <v>520</v>
      </c>
      <c r="B523" s="11" t="s">
        <v>281</v>
      </c>
      <c r="C523" s="12">
        <v>0</v>
      </c>
      <c r="D523" s="12"/>
      <c r="E523" s="26"/>
      <c r="F523" s="239"/>
      <c r="G523" s="26"/>
      <c r="H523" s="12">
        <f t="shared" si="29"/>
        <v>0</v>
      </c>
      <c r="I523" s="84"/>
      <c r="J523" s="124"/>
    </row>
    <row r="524" spans="1:10" s="2" customFormat="1" x14ac:dyDescent="0.3">
      <c r="A524" s="8">
        <f t="shared" si="30"/>
        <v>521</v>
      </c>
      <c r="B524" s="11" t="s">
        <v>350</v>
      </c>
      <c r="C524" s="12">
        <v>20000</v>
      </c>
      <c r="D524" s="12">
        <v>20000</v>
      </c>
      <c r="E524" s="26"/>
      <c r="F524" s="239"/>
      <c r="G524" s="26"/>
      <c r="H524" s="12">
        <f t="shared" si="29"/>
        <v>-20000</v>
      </c>
      <c r="I524" s="84"/>
      <c r="J524" s="124"/>
    </row>
    <row r="525" spans="1:10" s="2" customFormat="1" x14ac:dyDescent="0.3">
      <c r="A525" s="8">
        <f t="shared" si="30"/>
        <v>522</v>
      </c>
      <c r="B525" s="11" t="s">
        <v>351</v>
      </c>
      <c r="C525" s="12">
        <v>7500</v>
      </c>
      <c r="D525" s="12">
        <v>7500</v>
      </c>
      <c r="E525" s="26"/>
      <c r="F525" s="239"/>
      <c r="G525" s="26"/>
      <c r="H525" s="12">
        <f t="shared" si="29"/>
        <v>-7500</v>
      </c>
      <c r="I525" s="84"/>
      <c r="J525" s="124"/>
    </row>
    <row r="526" spans="1:10" s="123" customFormat="1" x14ac:dyDescent="0.3">
      <c r="A526" s="8">
        <f t="shared" si="30"/>
        <v>523</v>
      </c>
      <c r="B526" s="11" t="s">
        <v>352</v>
      </c>
      <c r="C526" s="121">
        <v>39000</v>
      </c>
      <c r="D526" s="121">
        <v>25000</v>
      </c>
      <c r="E526" s="26">
        <v>9000</v>
      </c>
      <c r="F526" s="245"/>
      <c r="G526" s="26"/>
      <c r="H526" s="121">
        <f t="shared" si="29"/>
        <v>-25000</v>
      </c>
      <c r="I526" s="122"/>
    </row>
    <row r="527" spans="1:10" s="2" customFormat="1" x14ac:dyDescent="0.3">
      <c r="A527" s="8">
        <f t="shared" si="30"/>
        <v>524</v>
      </c>
      <c r="B527" s="11" t="s">
        <v>353</v>
      </c>
      <c r="C527" s="12">
        <v>10500</v>
      </c>
      <c r="D527" s="12">
        <v>8000</v>
      </c>
      <c r="E527" s="26"/>
      <c r="F527" s="239"/>
      <c r="G527" s="26"/>
      <c r="H527" s="12">
        <f t="shared" si="29"/>
        <v>-8000</v>
      </c>
      <c r="I527" s="84"/>
      <c r="J527" s="124"/>
    </row>
    <row r="528" spans="1:10" s="2" customFormat="1" x14ac:dyDescent="0.3">
      <c r="A528" s="8">
        <f t="shared" si="30"/>
        <v>525</v>
      </c>
      <c r="B528" s="11" t="s">
        <v>354</v>
      </c>
      <c r="C528" s="12">
        <v>3500</v>
      </c>
      <c r="D528" s="12">
        <v>3500</v>
      </c>
      <c r="E528" s="26"/>
      <c r="F528" s="239"/>
      <c r="G528" s="26"/>
      <c r="H528" s="12">
        <f t="shared" si="29"/>
        <v>-3500</v>
      </c>
      <c r="I528" s="84"/>
      <c r="J528" s="124"/>
    </row>
    <row r="529" spans="1:10" s="2" customFormat="1" x14ac:dyDescent="0.3">
      <c r="A529" s="8">
        <f t="shared" si="30"/>
        <v>526</v>
      </c>
      <c r="B529" s="11" t="s">
        <v>355</v>
      </c>
      <c r="C529" s="12">
        <v>3000</v>
      </c>
      <c r="D529" s="12">
        <v>3000</v>
      </c>
      <c r="E529" s="26"/>
      <c r="F529" s="239"/>
      <c r="G529" s="26"/>
      <c r="H529" s="12">
        <f t="shared" si="29"/>
        <v>-3000</v>
      </c>
      <c r="I529" s="84"/>
      <c r="J529" s="124"/>
    </row>
    <row r="530" spans="1:10" s="2" customFormat="1" x14ac:dyDescent="0.3">
      <c r="A530" s="8">
        <f t="shared" si="30"/>
        <v>527</v>
      </c>
      <c r="B530" s="11" t="s">
        <v>356</v>
      </c>
      <c r="C530" s="12">
        <v>7000</v>
      </c>
      <c r="D530" s="12">
        <v>5500</v>
      </c>
      <c r="E530" s="26"/>
      <c r="F530" s="239"/>
      <c r="G530" s="26"/>
      <c r="H530" s="12">
        <f t="shared" si="29"/>
        <v>-5500</v>
      </c>
      <c r="I530" s="84"/>
      <c r="J530" s="124"/>
    </row>
    <row r="531" spans="1:10" s="123" customFormat="1" x14ac:dyDescent="0.3">
      <c r="A531" s="8">
        <f t="shared" si="30"/>
        <v>528</v>
      </c>
      <c r="B531" s="11" t="s">
        <v>726</v>
      </c>
      <c r="C531" s="121">
        <v>25000</v>
      </c>
      <c r="D531" s="121">
        <v>20000</v>
      </c>
      <c r="E531" s="26">
        <v>15000</v>
      </c>
      <c r="F531" s="245"/>
      <c r="G531" s="26"/>
      <c r="H531" s="121">
        <f t="shared" si="29"/>
        <v>-20000</v>
      </c>
      <c r="I531" s="122"/>
    </row>
    <row r="532" spans="1:10" s="2" customFormat="1" x14ac:dyDescent="0.3">
      <c r="A532" s="8">
        <f t="shared" si="30"/>
        <v>529</v>
      </c>
      <c r="B532" s="11" t="s">
        <v>315</v>
      </c>
      <c r="C532" s="12">
        <v>2500</v>
      </c>
      <c r="D532" s="12">
        <v>2200</v>
      </c>
      <c r="E532" s="26"/>
      <c r="F532" s="239"/>
      <c r="G532" s="26"/>
      <c r="H532" s="12">
        <f t="shared" si="29"/>
        <v>-2200</v>
      </c>
      <c r="I532" s="84"/>
      <c r="J532" s="124"/>
    </row>
    <row r="533" spans="1:10" s="2" customFormat="1" x14ac:dyDescent="0.3">
      <c r="A533" s="8">
        <f t="shared" si="30"/>
        <v>530</v>
      </c>
      <c r="B533" s="11" t="s">
        <v>357</v>
      </c>
      <c r="C533" s="12">
        <v>6500</v>
      </c>
      <c r="D533" s="12">
        <v>6500</v>
      </c>
      <c r="E533" s="26"/>
      <c r="F533" s="239"/>
      <c r="G533" s="26"/>
      <c r="H533" s="12">
        <f t="shared" si="29"/>
        <v>-6500</v>
      </c>
      <c r="I533" s="84"/>
      <c r="J533" s="124"/>
    </row>
    <row r="534" spans="1:10" s="123" customFormat="1" x14ac:dyDescent="0.3">
      <c r="A534" s="8">
        <f t="shared" si="30"/>
        <v>531</v>
      </c>
      <c r="B534" s="11" t="s">
        <v>268</v>
      </c>
      <c r="C534" s="121">
        <v>45000</v>
      </c>
      <c r="D534" s="121">
        <v>27000</v>
      </c>
      <c r="E534" s="26">
        <v>27000</v>
      </c>
      <c r="F534" s="245"/>
      <c r="G534" s="26"/>
      <c r="H534" s="121">
        <f t="shared" si="29"/>
        <v>-27000</v>
      </c>
      <c r="I534" s="122"/>
    </row>
    <row r="535" spans="1:10" s="2" customFormat="1" x14ac:dyDescent="0.3">
      <c r="A535" s="8">
        <f t="shared" si="30"/>
        <v>532</v>
      </c>
      <c r="B535" s="11" t="s">
        <v>358</v>
      </c>
      <c r="C535" s="12">
        <v>20000</v>
      </c>
      <c r="D535" s="12">
        <v>17000</v>
      </c>
      <c r="E535" s="26"/>
      <c r="F535" s="239"/>
      <c r="G535" s="26"/>
      <c r="H535" s="12">
        <f t="shared" si="29"/>
        <v>-17000</v>
      </c>
      <c r="I535" s="84"/>
      <c r="J535" s="124"/>
    </row>
    <row r="536" spans="1:10" s="2" customFormat="1" x14ac:dyDescent="0.3">
      <c r="A536" s="8">
        <f t="shared" si="30"/>
        <v>533</v>
      </c>
      <c r="B536" s="11" t="s">
        <v>727</v>
      </c>
      <c r="C536" s="12">
        <v>2500</v>
      </c>
      <c r="D536" s="12">
        <v>2000</v>
      </c>
      <c r="E536" s="26"/>
      <c r="F536" s="239"/>
      <c r="G536" s="26"/>
      <c r="H536" s="12">
        <f t="shared" si="29"/>
        <v>-2000</v>
      </c>
      <c r="I536" s="84"/>
      <c r="J536" s="124"/>
    </row>
    <row r="537" spans="1:10" s="2" customFormat="1" x14ac:dyDescent="0.3">
      <c r="A537" s="8">
        <f t="shared" si="30"/>
        <v>534</v>
      </c>
      <c r="B537" s="11" t="s">
        <v>359</v>
      </c>
      <c r="C537" s="12">
        <v>2500</v>
      </c>
      <c r="D537" s="12">
        <v>2500</v>
      </c>
      <c r="E537" s="26"/>
      <c r="F537" s="239"/>
      <c r="G537" s="26"/>
      <c r="H537" s="12">
        <f t="shared" si="29"/>
        <v>-2500</v>
      </c>
      <c r="I537" s="84"/>
      <c r="J537" s="124"/>
    </row>
    <row r="538" spans="1:10" s="2" customFormat="1" x14ac:dyDescent="0.3">
      <c r="A538" s="8">
        <f t="shared" si="30"/>
        <v>535</v>
      </c>
      <c r="B538" s="11" t="s">
        <v>237</v>
      </c>
      <c r="C538" s="12">
        <v>17500</v>
      </c>
      <c r="D538" s="12">
        <v>15603</v>
      </c>
      <c r="E538" s="26"/>
      <c r="F538" s="239"/>
      <c r="G538" s="26"/>
      <c r="H538" s="12">
        <f t="shared" si="29"/>
        <v>-15603</v>
      </c>
      <c r="I538" s="84"/>
      <c r="J538" s="124"/>
    </row>
    <row r="539" spans="1:10" s="2" customFormat="1" x14ac:dyDescent="0.3">
      <c r="A539" s="8">
        <f t="shared" si="30"/>
        <v>536</v>
      </c>
      <c r="B539" s="11" t="s">
        <v>289</v>
      </c>
      <c r="C539" s="12">
        <v>12500</v>
      </c>
      <c r="D539" s="12">
        <v>10500</v>
      </c>
      <c r="E539" s="26"/>
      <c r="F539" s="239"/>
      <c r="G539" s="26"/>
      <c r="H539" s="12">
        <f t="shared" si="29"/>
        <v>-10500</v>
      </c>
      <c r="I539" s="84"/>
      <c r="J539" s="124"/>
    </row>
    <row r="540" spans="1:10" s="123" customFormat="1" x14ac:dyDescent="0.3">
      <c r="A540" s="8">
        <f t="shared" si="30"/>
        <v>537</v>
      </c>
      <c r="B540" s="11" t="s">
        <v>694</v>
      </c>
      <c r="C540" s="121">
        <v>21500</v>
      </c>
      <c r="D540" s="121">
        <v>21500</v>
      </c>
      <c r="E540" s="26"/>
      <c r="F540" s="245"/>
      <c r="G540" s="26"/>
      <c r="H540" s="121">
        <f t="shared" si="29"/>
        <v>-21500</v>
      </c>
      <c r="I540" s="122"/>
    </row>
    <row r="541" spans="1:10" s="2" customFormat="1" x14ac:dyDescent="0.3">
      <c r="A541" s="8">
        <f t="shared" si="30"/>
        <v>538</v>
      </c>
      <c r="B541" s="11" t="s">
        <v>695</v>
      </c>
      <c r="C541" s="12">
        <v>28500</v>
      </c>
      <c r="D541" s="12">
        <v>25000</v>
      </c>
      <c r="E541" s="26"/>
      <c r="F541" s="239"/>
      <c r="G541" s="26"/>
      <c r="H541" s="12">
        <f t="shared" si="29"/>
        <v>-25000</v>
      </c>
      <c r="I541" s="84"/>
      <c r="J541" s="124"/>
    </row>
    <row r="542" spans="1:10" s="2" customFormat="1" x14ac:dyDescent="0.3">
      <c r="A542" s="8">
        <f t="shared" si="30"/>
        <v>539</v>
      </c>
      <c r="B542" s="11" t="s">
        <v>769</v>
      </c>
      <c r="C542" s="12">
        <v>0</v>
      </c>
      <c r="D542" s="12">
        <v>0</v>
      </c>
      <c r="E542" s="26"/>
      <c r="F542" s="239"/>
      <c r="G542" s="26"/>
      <c r="H542" s="12">
        <f t="shared" si="29"/>
        <v>0</v>
      </c>
      <c r="I542" s="84"/>
      <c r="J542" s="124"/>
    </row>
    <row r="543" spans="1:10" s="17" customFormat="1" ht="15.6" x14ac:dyDescent="0.3">
      <c r="A543" s="8">
        <f t="shared" si="30"/>
        <v>540</v>
      </c>
      <c r="B543" s="11" t="s">
        <v>360</v>
      </c>
      <c r="C543" s="12">
        <v>2500</v>
      </c>
      <c r="D543" s="12">
        <v>2250</v>
      </c>
      <c r="E543" s="222"/>
      <c r="F543" s="239"/>
      <c r="G543" s="222"/>
      <c r="H543" s="12">
        <f t="shared" si="29"/>
        <v>-2250</v>
      </c>
      <c r="I543" s="83"/>
      <c r="J543" s="123"/>
    </row>
    <row r="544" spans="1:10" x14ac:dyDescent="0.3">
      <c r="A544" s="8">
        <f t="shared" si="30"/>
        <v>541</v>
      </c>
      <c r="B544" s="11" t="s">
        <v>361</v>
      </c>
      <c r="C544" s="12">
        <v>0</v>
      </c>
      <c r="D544" s="12"/>
      <c r="F544" s="239"/>
      <c r="H544" s="12">
        <f>F544-D546</f>
        <v>0</v>
      </c>
    </row>
    <row r="545" spans="1:10" x14ac:dyDescent="0.3">
      <c r="A545" s="8">
        <f t="shared" si="30"/>
        <v>542</v>
      </c>
      <c r="B545" s="11" t="s">
        <v>766</v>
      </c>
      <c r="C545" s="121"/>
      <c r="D545" s="121"/>
      <c r="F545" s="239"/>
      <c r="H545" s="12">
        <f>F545-D544</f>
        <v>0</v>
      </c>
    </row>
    <row r="546" spans="1:10" s="123" customFormat="1" ht="15" thickBot="1" x14ac:dyDescent="0.35">
      <c r="A546" s="8">
        <f t="shared" si="30"/>
        <v>543</v>
      </c>
      <c r="B546" s="11" t="s">
        <v>939</v>
      </c>
      <c r="C546" s="12">
        <v>0</v>
      </c>
      <c r="D546" s="12">
        <v>0</v>
      </c>
      <c r="E546" s="26"/>
      <c r="F546" s="245">
        <v>400000</v>
      </c>
      <c r="G546" s="26"/>
      <c r="H546" s="121">
        <f>F546-D545</f>
        <v>400000</v>
      </c>
      <c r="I546" s="122"/>
    </row>
    <row r="547" spans="1:10" s="2" customFormat="1" ht="15.6" x14ac:dyDescent="0.3">
      <c r="A547" s="8">
        <f t="shared" si="30"/>
        <v>544</v>
      </c>
      <c r="B547" s="16" t="s">
        <v>646</v>
      </c>
      <c r="C547" s="99">
        <f>SUM(C512:C546)</f>
        <v>902815.45000000007</v>
      </c>
      <c r="D547" s="99">
        <f>SUM(D512:D546)</f>
        <v>841814.52747939993</v>
      </c>
      <c r="E547" s="26"/>
      <c r="F547" s="99">
        <f>SUM(F512:F546)</f>
        <v>400000</v>
      </c>
      <c r="G547" s="26"/>
      <c r="H547" s="99">
        <f>F547-D547</f>
        <v>-441814.52747939993</v>
      </c>
      <c r="I547" s="84"/>
      <c r="J547" s="124"/>
    </row>
    <row r="548" spans="1:10" s="2" customFormat="1" x14ac:dyDescent="0.3">
      <c r="A548" s="8">
        <f t="shared" si="30"/>
        <v>545</v>
      </c>
      <c r="C548" s="20"/>
      <c r="D548" s="20"/>
      <c r="E548" s="26"/>
      <c r="F548" s="20"/>
      <c r="G548" s="26"/>
      <c r="H548" s="20"/>
      <c r="I548" s="84"/>
      <c r="J548" s="124"/>
    </row>
    <row r="549" spans="1:10" s="2" customFormat="1" ht="18" x14ac:dyDescent="0.35">
      <c r="A549" s="8">
        <f t="shared" si="30"/>
        <v>546</v>
      </c>
      <c r="B549" s="42" t="s">
        <v>362</v>
      </c>
      <c r="C549" s="104"/>
      <c r="D549" s="104"/>
      <c r="E549" s="26"/>
      <c r="F549" s="104"/>
      <c r="G549" s="26"/>
      <c r="H549" s="106"/>
      <c r="I549" s="84"/>
      <c r="J549" s="124"/>
    </row>
    <row r="550" spans="1:10" s="2" customFormat="1" x14ac:dyDescent="0.3">
      <c r="A550" s="8">
        <f t="shared" si="30"/>
        <v>547</v>
      </c>
      <c r="B550" s="11" t="s">
        <v>162</v>
      </c>
      <c r="C550" s="12">
        <v>252417.62</v>
      </c>
      <c r="D550" s="12">
        <v>252417.62</v>
      </c>
      <c r="E550" s="26"/>
      <c r="F550" s="12">
        <f>Salaries!E435</f>
        <v>226720</v>
      </c>
      <c r="G550" s="26"/>
      <c r="H550" s="12">
        <f t="shared" ref="H550:H574" si="31">F550-D550</f>
        <v>-25697.619999999995</v>
      </c>
      <c r="I550" s="84"/>
      <c r="J550" s="124"/>
    </row>
    <row r="551" spans="1:10" s="2" customFormat="1" x14ac:dyDescent="0.3">
      <c r="A551" s="8">
        <f t="shared" si="30"/>
        <v>548</v>
      </c>
      <c r="B551" s="11" t="s">
        <v>169</v>
      </c>
      <c r="C551" s="12">
        <v>0</v>
      </c>
      <c r="D551" s="12">
        <v>0</v>
      </c>
      <c r="E551" s="26"/>
      <c r="F551" s="12">
        <v>0</v>
      </c>
      <c r="G551" s="26"/>
      <c r="H551" s="12">
        <f t="shared" si="31"/>
        <v>0</v>
      </c>
      <c r="I551" s="84"/>
      <c r="J551" s="124"/>
    </row>
    <row r="552" spans="1:10" s="2" customFormat="1" x14ac:dyDescent="0.3">
      <c r="A552" s="8">
        <f t="shared" si="30"/>
        <v>549</v>
      </c>
      <c r="B552" s="11" t="s">
        <v>363</v>
      </c>
      <c r="C552" s="12">
        <v>19309.95</v>
      </c>
      <c r="D552" s="12">
        <v>19309.947930000002</v>
      </c>
      <c r="E552" s="26"/>
      <c r="F552" s="12">
        <f>F550*0.0765</f>
        <v>17344.079999999998</v>
      </c>
      <c r="G552" s="26"/>
      <c r="H552" s="12">
        <f t="shared" si="31"/>
        <v>-1965.867930000004</v>
      </c>
      <c r="I552" s="84"/>
      <c r="J552" s="124"/>
    </row>
    <row r="553" spans="1:10" s="2" customFormat="1" x14ac:dyDescent="0.3">
      <c r="A553" s="8">
        <f t="shared" si="30"/>
        <v>550</v>
      </c>
      <c r="B553" s="11" t="s">
        <v>725</v>
      </c>
      <c r="C553" s="12">
        <v>22543.200000000001</v>
      </c>
      <c r="D553" s="12">
        <v>26339.4</v>
      </c>
      <c r="E553" s="26"/>
      <c r="F553" s="12">
        <f>F550*0.1</f>
        <v>22672</v>
      </c>
      <c r="G553" s="26"/>
      <c r="H553" s="12">
        <f t="shared" si="31"/>
        <v>-3667.4000000000015</v>
      </c>
      <c r="I553" s="84"/>
      <c r="J553" s="124"/>
    </row>
    <row r="554" spans="1:10" s="2" customFormat="1" x14ac:dyDescent="0.3">
      <c r="A554" s="8">
        <f t="shared" si="30"/>
        <v>551</v>
      </c>
      <c r="B554" s="11" t="s">
        <v>364</v>
      </c>
      <c r="C554" s="12">
        <v>9368.6</v>
      </c>
      <c r="D554" s="12">
        <v>10134.809483999999</v>
      </c>
      <c r="E554" s="26"/>
      <c r="F554" s="12">
        <f>F550*0.03</f>
        <v>6801.5999999999995</v>
      </c>
      <c r="G554" s="26"/>
      <c r="H554" s="12">
        <f t="shared" si="31"/>
        <v>-3333.209484</v>
      </c>
      <c r="I554" s="84"/>
      <c r="J554" s="124"/>
    </row>
    <row r="555" spans="1:10" s="2" customFormat="1" x14ac:dyDescent="0.3">
      <c r="A555" s="8">
        <f t="shared" si="30"/>
        <v>552</v>
      </c>
      <c r="B555" s="11" t="s">
        <v>319</v>
      </c>
      <c r="C555" s="12">
        <v>459.72</v>
      </c>
      <c r="D555" s="12">
        <v>459.72331679999996</v>
      </c>
      <c r="E555" s="26"/>
      <c r="F555" s="12">
        <f>F550*0.0025</f>
        <v>566.80000000000007</v>
      </c>
      <c r="G555" s="26"/>
      <c r="H555" s="12">
        <f t="shared" si="31"/>
        <v>107.0766832000001</v>
      </c>
      <c r="I555" s="84"/>
      <c r="J555" s="124"/>
    </row>
    <row r="556" spans="1:10" s="2" customFormat="1" x14ac:dyDescent="0.3">
      <c r="A556" s="8">
        <f t="shared" si="30"/>
        <v>553</v>
      </c>
      <c r="B556" s="11" t="s">
        <v>365</v>
      </c>
      <c r="C556" s="12">
        <v>0</v>
      </c>
      <c r="D556" s="12">
        <v>0</v>
      </c>
      <c r="E556" s="26"/>
      <c r="F556" s="12">
        <v>0</v>
      </c>
      <c r="G556" s="26"/>
      <c r="H556" s="12">
        <f t="shared" si="31"/>
        <v>0</v>
      </c>
      <c r="I556" s="84"/>
      <c r="J556" s="124"/>
    </row>
    <row r="557" spans="1:10" s="2" customFormat="1" x14ac:dyDescent="0.3">
      <c r="A557" s="8">
        <f t="shared" si="30"/>
        <v>554</v>
      </c>
      <c r="B557" s="11" t="s">
        <v>767</v>
      </c>
      <c r="C557" s="12">
        <v>90000</v>
      </c>
      <c r="D557" s="12">
        <v>60000</v>
      </c>
      <c r="E557" s="26"/>
      <c r="F557" s="12">
        <v>0</v>
      </c>
      <c r="G557" s="26"/>
      <c r="H557" s="12">
        <f t="shared" si="31"/>
        <v>-60000</v>
      </c>
      <c r="I557" s="84"/>
      <c r="J557" s="124"/>
    </row>
    <row r="558" spans="1:10" s="2" customFormat="1" x14ac:dyDescent="0.3">
      <c r="A558" s="8">
        <f t="shared" si="30"/>
        <v>555</v>
      </c>
      <c r="B558" s="11" t="s">
        <v>366</v>
      </c>
      <c r="C558" s="12">
        <v>0</v>
      </c>
      <c r="D558" s="12"/>
      <c r="E558" s="26"/>
      <c r="F558" s="12">
        <v>0</v>
      </c>
      <c r="G558" s="26"/>
      <c r="H558" s="12">
        <f t="shared" si="31"/>
        <v>0</v>
      </c>
      <c r="I558" s="84"/>
      <c r="J558" s="124"/>
    </row>
    <row r="559" spans="1:10" s="2" customFormat="1" x14ac:dyDescent="0.3">
      <c r="A559" s="8">
        <f t="shared" si="30"/>
        <v>556</v>
      </c>
      <c r="B559" s="11" t="s">
        <v>367</v>
      </c>
      <c r="C559" s="12">
        <v>65000</v>
      </c>
      <c r="D559" s="12">
        <v>30000</v>
      </c>
      <c r="E559" s="26"/>
      <c r="F559" s="12">
        <v>30000</v>
      </c>
      <c r="G559" s="26"/>
      <c r="H559" s="12">
        <f t="shared" si="31"/>
        <v>0</v>
      </c>
      <c r="I559" s="84"/>
      <c r="J559" s="124"/>
    </row>
    <row r="560" spans="1:10" s="2" customFormat="1" x14ac:dyDescent="0.3">
      <c r="A560" s="8">
        <f t="shared" si="30"/>
        <v>557</v>
      </c>
      <c r="B560" s="11" t="s">
        <v>368</v>
      </c>
      <c r="C560" s="12">
        <v>0</v>
      </c>
      <c r="D560" s="12">
        <v>0</v>
      </c>
      <c r="E560" s="26"/>
      <c r="F560" s="12">
        <v>0</v>
      </c>
      <c r="G560" s="26"/>
      <c r="H560" s="12">
        <f t="shared" si="31"/>
        <v>0</v>
      </c>
      <c r="I560" s="84"/>
      <c r="J560" s="124"/>
    </row>
    <row r="561" spans="1:10" s="2" customFormat="1" x14ac:dyDescent="0.3">
      <c r="A561" s="8">
        <f t="shared" si="30"/>
        <v>558</v>
      </c>
      <c r="B561" s="11" t="s">
        <v>724</v>
      </c>
      <c r="C561" s="12">
        <v>65000</v>
      </c>
      <c r="D561" s="12">
        <v>55000</v>
      </c>
      <c r="E561" s="26"/>
      <c r="F561" s="12">
        <v>55000</v>
      </c>
      <c r="G561" s="26"/>
      <c r="H561" s="12">
        <f t="shared" si="31"/>
        <v>0</v>
      </c>
      <c r="I561" s="84"/>
      <c r="J561" s="124"/>
    </row>
    <row r="562" spans="1:10" s="2" customFormat="1" x14ac:dyDescent="0.3">
      <c r="A562" s="8">
        <f t="shared" si="30"/>
        <v>559</v>
      </c>
      <c r="B562" s="11" t="s">
        <v>268</v>
      </c>
      <c r="C562" s="12">
        <v>0</v>
      </c>
      <c r="D562" s="12">
        <v>0</v>
      </c>
      <c r="E562" s="26"/>
      <c r="F562" s="12">
        <v>0</v>
      </c>
      <c r="G562" s="26"/>
      <c r="H562" s="12">
        <f t="shared" si="31"/>
        <v>0</v>
      </c>
      <c r="I562" s="84"/>
      <c r="J562" s="124"/>
    </row>
    <row r="563" spans="1:10" s="2" customFormat="1" x14ac:dyDescent="0.3">
      <c r="A563" s="8">
        <f t="shared" si="30"/>
        <v>560</v>
      </c>
      <c r="B563" s="11" t="s">
        <v>369</v>
      </c>
      <c r="C563" s="12">
        <v>4500</v>
      </c>
      <c r="D563" s="12">
        <v>4000</v>
      </c>
      <c r="E563" s="26"/>
      <c r="F563" s="12">
        <v>4000</v>
      </c>
      <c r="G563" s="26"/>
      <c r="H563" s="12">
        <f t="shared" si="31"/>
        <v>0</v>
      </c>
      <c r="I563" s="84"/>
      <c r="J563" s="124"/>
    </row>
    <row r="564" spans="1:10" s="2" customFormat="1" x14ac:dyDescent="0.3">
      <c r="A564" s="8">
        <f t="shared" si="30"/>
        <v>561</v>
      </c>
      <c r="B564" s="11" t="s">
        <v>370</v>
      </c>
      <c r="C564" s="12">
        <v>5000</v>
      </c>
      <c r="D564" s="12">
        <v>2000</v>
      </c>
      <c r="E564" s="26"/>
      <c r="F564" s="12">
        <v>2500</v>
      </c>
      <c r="G564" s="26"/>
      <c r="H564" s="12">
        <f t="shared" si="31"/>
        <v>500</v>
      </c>
      <c r="I564" s="84"/>
      <c r="J564" s="124"/>
    </row>
    <row r="565" spans="1:10" s="2" customFormat="1" x14ac:dyDescent="0.3">
      <c r="A565" s="8">
        <f t="shared" si="30"/>
        <v>562</v>
      </c>
      <c r="B565" s="11" t="s">
        <v>158</v>
      </c>
      <c r="C565" s="12">
        <v>10000</v>
      </c>
      <c r="D565" s="12">
        <v>5000</v>
      </c>
      <c r="E565" s="26"/>
      <c r="F565" s="12">
        <v>5000</v>
      </c>
      <c r="G565" s="26"/>
      <c r="H565" s="12">
        <f t="shared" si="31"/>
        <v>0</v>
      </c>
      <c r="I565" s="84"/>
      <c r="J565" s="124"/>
    </row>
    <row r="566" spans="1:10" s="2" customFormat="1" x14ac:dyDescent="0.3">
      <c r="A566" s="8">
        <f t="shared" si="30"/>
        <v>563</v>
      </c>
      <c r="B566" s="11" t="s">
        <v>315</v>
      </c>
      <c r="C566" s="12">
        <v>1000</v>
      </c>
      <c r="D566" s="12">
        <v>1000</v>
      </c>
      <c r="E566" s="26"/>
      <c r="F566" s="12">
        <v>1000</v>
      </c>
      <c r="G566" s="26"/>
      <c r="H566" s="12">
        <f t="shared" si="31"/>
        <v>0</v>
      </c>
      <c r="I566" s="84"/>
      <c r="J566" s="124"/>
    </row>
    <row r="567" spans="1:10" s="2" customFormat="1" x14ac:dyDescent="0.3">
      <c r="A567" s="8">
        <f t="shared" si="30"/>
        <v>564</v>
      </c>
      <c r="B567" s="11" t="s">
        <v>251</v>
      </c>
      <c r="C567" s="12">
        <v>0</v>
      </c>
      <c r="D567" s="12">
        <v>0</v>
      </c>
      <c r="E567" s="26"/>
      <c r="F567" s="12">
        <v>0</v>
      </c>
      <c r="G567" s="26"/>
      <c r="H567" s="12">
        <f t="shared" si="31"/>
        <v>0</v>
      </c>
      <c r="I567" s="84"/>
      <c r="J567" s="124"/>
    </row>
    <row r="568" spans="1:10" s="2" customFormat="1" x14ac:dyDescent="0.3">
      <c r="A568" s="8">
        <f t="shared" si="30"/>
        <v>565</v>
      </c>
      <c r="B568" s="11" t="s">
        <v>371</v>
      </c>
      <c r="C568" s="12">
        <v>0</v>
      </c>
      <c r="D568" s="12"/>
      <c r="E568" s="26"/>
      <c r="F568" s="12">
        <v>0</v>
      </c>
      <c r="G568" s="26"/>
      <c r="H568" s="12">
        <f t="shared" si="31"/>
        <v>0</v>
      </c>
      <c r="I568" s="84"/>
      <c r="J568" s="124"/>
    </row>
    <row r="569" spans="1:10" s="2" customFormat="1" x14ac:dyDescent="0.3">
      <c r="A569" s="8">
        <f t="shared" si="30"/>
        <v>566</v>
      </c>
      <c r="B569" s="11" t="s">
        <v>372</v>
      </c>
      <c r="C569" s="12">
        <v>0</v>
      </c>
      <c r="D569" s="12"/>
      <c r="E569" s="26"/>
      <c r="F569" s="12">
        <v>0</v>
      </c>
      <c r="G569" s="26"/>
      <c r="H569" s="12">
        <f t="shared" si="31"/>
        <v>0</v>
      </c>
      <c r="I569" s="84"/>
      <c r="J569" s="124"/>
    </row>
    <row r="570" spans="1:10" s="17" customFormat="1" ht="15.6" x14ac:dyDescent="0.3">
      <c r="A570" s="8">
        <f t="shared" si="30"/>
        <v>567</v>
      </c>
      <c r="B570" s="11" t="s">
        <v>373</v>
      </c>
      <c r="C570" s="12">
        <v>163416.85999999999</v>
      </c>
      <c r="D570" s="12">
        <v>163416.85999999999</v>
      </c>
      <c r="E570" s="222"/>
      <c r="F570" s="12">
        <v>163416.85999999999</v>
      </c>
      <c r="G570" s="222"/>
      <c r="H570" s="12">
        <f t="shared" si="31"/>
        <v>0</v>
      </c>
      <c r="I570" s="83"/>
      <c r="J570" s="123"/>
    </row>
    <row r="571" spans="1:10" x14ac:dyDescent="0.3">
      <c r="A571" s="8">
        <f t="shared" si="30"/>
        <v>568</v>
      </c>
      <c r="B571" s="11" t="s">
        <v>374</v>
      </c>
      <c r="C571" s="12">
        <v>0</v>
      </c>
      <c r="D571" s="12"/>
      <c r="F571" s="12">
        <v>0</v>
      </c>
      <c r="H571" s="12">
        <f t="shared" si="31"/>
        <v>0</v>
      </c>
    </row>
    <row r="572" spans="1:10" x14ac:dyDescent="0.3">
      <c r="A572" s="8">
        <f t="shared" si="30"/>
        <v>569</v>
      </c>
      <c r="B572" s="11" t="s">
        <v>375</v>
      </c>
      <c r="C572" s="12">
        <v>14000</v>
      </c>
      <c r="D572" s="12">
        <v>14000</v>
      </c>
      <c r="F572" s="12">
        <v>10000</v>
      </c>
      <c r="H572" s="12">
        <f t="shared" si="31"/>
        <v>-4000</v>
      </c>
    </row>
    <row r="573" spans="1:10" s="2" customFormat="1" ht="15" thickBot="1" x14ac:dyDescent="0.35">
      <c r="A573" s="8">
        <f t="shared" si="30"/>
        <v>570</v>
      </c>
      <c r="B573" s="11" t="s">
        <v>376</v>
      </c>
      <c r="C573" s="12">
        <v>0</v>
      </c>
      <c r="D573" s="12"/>
      <c r="E573" s="26"/>
      <c r="F573" s="12">
        <v>0</v>
      </c>
      <c r="G573" s="26"/>
      <c r="H573" s="12">
        <f t="shared" si="31"/>
        <v>0</v>
      </c>
      <c r="I573" s="84"/>
      <c r="J573" s="124"/>
    </row>
    <row r="574" spans="1:10" s="2" customFormat="1" ht="15.6" x14ac:dyDescent="0.3">
      <c r="A574" s="8">
        <f t="shared" si="30"/>
        <v>571</v>
      </c>
      <c r="B574" s="16" t="s">
        <v>646</v>
      </c>
      <c r="C574" s="99">
        <f>SUM(C550:C573)</f>
        <v>722015.95</v>
      </c>
      <c r="D574" s="99">
        <f>SUM(D550:D573)</f>
        <v>643078.36073080008</v>
      </c>
      <c r="E574" s="26"/>
      <c r="F574" s="99">
        <f>SUM(F550:F573)</f>
        <v>545021.33999999985</v>
      </c>
      <c r="G574" s="26"/>
      <c r="H574" s="99">
        <f t="shared" si="31"/>
        <v>-98057.020730800228</v>
      </c>
      <c r="I574" s="84"/>
      <c r="J574" s="124"/>
    </row>
    <row r="575" spans="1:10" s="2" customFormat="1" x14ac:dyDescent="0.3">
      <c r="A575" s="8">
        <f t="shared" si="30"/>
        <v>572</v>
      </c>
      <c r="C575" s="20"/>
      <c r="D575" s="20"/>
      <c r="E575" s="26"/>
      <c r="F575" s="20"/>
      <c r="G575" s="26"/>
      <c r="H575" s="20"/>
      <c r="I575" s="84"/>
      <c r="J575" s="124"/>
    </row>
    <row r="576" spans="1:10" s="2" customFormat="1" ht="18" x14ac:dyDescent="0.35">
      <c r="A576" s="8">
        <f t="shared" si="30"/>
        <v>573</v>
      </c>
      <c r="B576" s="42" t="s">
        <v>664</v>
      </c>
      <c r="C576" s="104"/>
      <c r="D576" s="104"/>
      <c r="E576" s="26"/>
      <c r="F576" s="104"/>
      <c r="G576" s="26"/>
      <c r="H576" s="106"/>
      <c r="I576" s="84"/>
      <c r="J576" s="124"/>
    </row>
    <row r="577" spans="1:10" s="17" customFormat="1" ht="15.6" x14ac:dyDescent="0.3">
      <c r="A577" s="8">
        <f t="shared" si="30"/>
        <v>574</v>
      </c>
      <c r="B577" s="11" t="s">
        <v>377</v>
      </c>
      <c r="C577" s="12">
        <v>1560</v>
      </c>
      <c r="D577" s="12">
        <v>1560</v>
      </c>
      <c r="E577" s="222"/>
      <c r="F577" s="12">
        <v>1560</v>
      </c>
      <c r="G577" s="222"/>
      <c r="H577" s="12">
        <f>F577-D577</f>
        <v>0</v>
      </c>
      <c r="I577" s="83"/>
      <c r="J577" s="123"/>
    </row>
    <row r="578" spans="1:10" x14ac:dyDescent="0.3">
      <c r="A578" s="8">
        <f t="shared" si="30"/>
        <v>575</v>
      </c>
      <c r="B578" s="11" t="s">
        <v>378</v>
      </c>
      <c r="C578" s="12">
        <v>2760</v>
      </c>
      <c r="D578" s="12">
        <v>2750</v>
      </c>
      <c r="F578" s="12">
        <v>2760</v>
      </c>
      <c r="H578" s="12">
        <f>F578-D578</f>
        <v>10</v>
      </c>
    </row>
    <row r="579" spans="1:10" x14ac:dyDescent="0.3">
      <c r="A579" s="8">
        <f t="shared" si="30"/>
        <v>576</v>
      </c>
      <c r="B579" s="11" t="s">
        <v>379</v>
      </c>
      <c r="C579" s="12">
        <v>5100</v>
      </c>
      <c r="D579" s="12">
        <v>6300</v>
      </c>
      <c r="F579" s="12">
        <v>5100</v>
      </c>
      <c r="H579" s="12">
        <f>F579-D579</f>
        <v>-1200</v>
      </c>
    </row>
    <row r="580" spans="1:10" s="2" customFormat="1" ht="15" thickBot="1" x14ac:dyDescent="0.35">
      <c r="A580" s="8">
        <f t="shared" si="30"/>
        <v>577</v>
      </c>
      <c r="B580" s="11" t="s">
        <v>163</v>
      </c>
      <c r="C580" s="12">
        <v>0</v>
      </c>
      <c r="D580" s="12"/>
      <c r="E580" s="26"/>
      <c r="F580" s="12">
        <v>0</v>
      </c>
      <c r="G580" s="26"/>
      <c r="H580" s="12">
        <f>F580-D580</f>
        <v>0</v>
      </c>
      <c r="I580" s="84"/>
      <c r="J580" s="124"/>
    </row>
    <row r="581" spans="1:10" s="2" customFormat="1" ht="15.6" x14ac:dyDescent="0.3">
      <c r="A581" s="8">
        <f t="shared" si="30"/>
        <v>578</v>
      </c>
      <c r="B581" s="16" t="s">
        <v>646</v>
      </c>
      <c r="C581" s="99">
        <f>SUM(C577:C580)</f>
        <v>9420</v>
      </c>
      <c r="D581" s="99">
        <f>SUM(D577:D580)</f>
        <v>10610</v>
      </c>
      <c r="E581" s="26"/>
      <c r="F581" s="99">
        <f>SUM(F577:F580)</f>
        <v>9420</v>
      </c>
      <c r="G581" s="26"/>
      <c r="H581" s="99">
        <f>F581-D581</f>
        <v>-1190</v>
      </c>
      <c r="I581" s="84"/>
      <c r="J581" s="124"/>
    </row>
    <row r="582" spans="1:10" s="2" customFormat="1" x14ac:dyDescent="0.3">
      <c r="A582" s="8">
        <f t="shared" ref="A582:A645" si="32">A581+1</f>
        <v>579</v>
      </c>
      <c r="C582" s="20"/>
      <c r="D582" s="20"/>
      <c r="E582" s="26"/>
      <c r="F582" s="20"/>
      <c r="G582" s="26"/>
      <c r="H582" s="20"/>
      <c r="I582" s="84"/>
      <c r="J582" s="124"/>
    </row>
    <row r="583" spans="1:10" s="2" customFormat="1" ht="18" x14ac:dyDescent="0.35">
      <c r="A583" s="8">
        <f t="shared" si="32"/>
        <v>580</v>
      </c>
      <c r="B583" s="42" t="s">
        <v>386</v>
      </c>
      <c r="C583" s="104"/>
      <c r="D583" s="104"/>
      <c r="E583" s="26"/>
      <c r="F583" s="104"/>
      <c r="G583" s="26"/>
      <c r="H583" s="106"/>
      <c r="I583" s="84"/>
      <c r="J583" s="124"/>
    </row>
    <row r="584" spans="1:10" s="17" customFormat="1" ht="15.6" x14ac:dyDescent="0.3">
      <c r="A584" s="8">
        <f t="shared" si="32"/>
        <v>581</v>
      </c>
      <c r="B584" s="11" t="s">
        <v>387</v>
      </c>
      <c r="C584" s="12">
        <v>0</v>
      </c>
      <c r="D584" s="12">
        <v>0</v>
      </c>
      <c r="E584" s="222"/>
      <c r="F584" s="12">
        <v>0</v>
      </c>
      <c r="G584" s="222"/>
      <c r="H584" s="12">
        <f>F584-D584</f>
        <v>0</v>
      </c>
      <c r="I584" s="83"/>
      <c r="J584" s="123"/>
    </row>
    <row r="585" spans="1:10" x14ac:dyDescent="0.3">
      <c r="A585" s="8">
        <f t="shared" si="32"/>
        <v>582</v>
      </c>
      <c r="B585" s="11" t="s">
        <v>388</v>
      </c>
      <c r="C585" s="12">
        <v>2400</v>
      </c>
      <c r="D585" s="12">
        <v>2400</v>
      </c>
      <c r="F585" s="12">
        <v>2400</v>
      </c>
      <c r="H585" s="12">
        <f>F585-D585</f>
        <v>0</v>
      </c>
    </row>
    <row r="586" spans="1:10" x14ac:dyDescent="0.3">
      <c r="A586" s="8">
        <f t="shared" si="32"/>
        <v>583</v>
      </c>
      <c r="B586" s="11" t="s">
        <v>174</v>
      </c>
      <c r="C586" s="12">
        <v>5000</v>
      </c>
      <c r="D586" s="12">
        <v>5000</v>
      </c>
      <c r="F586" s="12">
        <v>5000</v>
      </c>
      <c r="H586" s="12">
        <f>F586-D586</f>
        <v>0</v>
      </c>
    </row>
    <row r="587" spans="1:10" s="2" customFormat="1" ht="15" thickBot="1" x14ac:dyDescent="0.35">
      <c r="A587" s="8">
        <f t="shared" si="32"/>
        <v>584</v>
      </c>
      <c r="B587" s="11" t="s">
        <v>117</v>
      </c>
      <c r="C587" s="12">
        <v>5000</v>
      </c>
      <c r="D587" s="12">
        <v>5000</v>
      </c>
      <c r="E587" s="26"/>
      <c r="F587" s="12">
        <v>5000</v>
      </c>
      <c r="G587" s="26"/>
      <c r="H587" s="12">
        <f>F587-D587</f>
        <v>0</v>
      </c>
      <c r="I587" s="84"/>
      <c r="J587" s="124"/>
    </row>
    <row r="588" spans="1:10" s="2" customFormat="1" ht="15.6" x14ac:dyDescent="0.3">
      <c r="A588" s="8">
        <f t="shared" si="32"/>
        <v>585</v>
      </c>
      <c r="B588" s="16" t="s">
        <v>646</v>
      </c>
      <c r="C588" s="99">
        <f>SUM(C584:C587)</f>
        <v>12400</v>
      </c>
      <c r="D588" s="99">
        <f>SUM(D584:D587)</f>
        <v>12400</v>
      </c>
      <c r="E588" s="26"/>
      <c r="F588" s="99">
        <f>SUM(F584:F587)</f>
        <v>12400</v>
      </c>
      <c r="G588" s="26"/>
      <c r="H588" s="99">
        <f>F588-D588</f>
        <v>0</v>
      </c>
      <c r="I588" s="84"/>
      <c r="J588" s="124"/>
    </row>
    <row r="589" spans="1:10" s="2" customFormat="1" x14ac:dyDescent="0.3">
      <c r="A589" s="8">
        <f t="shared" si="32"/>
        <v>586</v>
      </c>
      <c r="C589" s="20"/>
      <c r="D589" s="20"/>
      <c r="E589" s="26"/>
      <c r="F589" s="20"/>
      <c r="G589" s="26"/>
      <c r="H589" s="20"/>
      <c r="I589" s="84"/>
      <c r="J589" s="124"/>
    </row>
    <row r="590" spans="1:10" s="2" customFormat="1" ht="18" x14ac:dyDescent="0.35">
      <c r="A590" s="8">
        <f t="shared" si="32"/>
        <v>587</v>
      </c>
      <c r="B590" s="42" t="s">
        <v>389</v>
      </c>
      <c r="C590" s="104"/>
      <c r="D590" s="104"/>
      <c r="E590" s="26"/>
      <c r="F590" s="104"/>
      <c r="G590" s="26"/>
      <c r="H590" s="106"/>
      <c r="I590" s="84"/>
      <c r="J590" s="124"/>
    </row>
    <row r="591" spans="1:10" s="17" customFormat="1" ht="15.6" x14ac:dyDescent="0.3">
      <c r="A591" s="8">
        <f t="shared" si="32"/>
        <v>588</v>
      </c>
      <c r="B591" s="11" t="s">
        <v>390</v>
      </c>
      <c r="C591" s="12">
        <v>0</v>
      </c>
      <c r="D591" s="12"/>
      <c r="E591" s="222"/>
      <c r="F591" s="12">
        <v>0</v>
      </c>
      <c r="G591" s="222"/>
      <c r="H591" s="12">
        <f>F591-D591</f>
        <v>0</v>
      </c>
      <c r="I591" s="83"/>
      <c r="J591" s="123"/>
    </row>
    <row r="592" spans="1:10" x14ac:dyDescent="0.3">
      <c r="A592" s="8">
        <f t="shared" si="32"/>
        <v>589</v>
      </c>
      <c r="B592" s="11" t="s">
        <v>391</v>
      </c>
      <c r="C592" s="12">
        <v>266775</v>
      </c>
      <c r="D592" s="12">
        <v>266775</v>
      </c>
      <c r="F592" s="12">
        <v>266775</v>
      </c>
      <c r="H592" s="12">
        <f>F592-D592</f>
        <v>0</v>
      </c>
    </row>
    <row r="593" spans="1:10" x14ac:dyDescent="0.3">
      <c r="A593" s="8">
        <f t="shared" si="32"/>
        <v>590</v>
      </c>
      <c r="B593" s="11" t="s">
        <v>392</v>
      </c>
      <c r="C593" s="12">
        <v>1055742.54</v>
      </c>
      <c r="D593" s="12">
        <v>1055742.54</v>
      </c>
      <c r="F593" s="12">
        <v>1055742.54</v>
      </c>
      <c r="H593" s="12">
        <f>F593-D593</f>
        <v>0</v>
      </c>
    </row>
    <row r="594" spans="1:10" s="2" customFormat="1" ht="15" thickBot="1" x14ac:dyDescent="0.35">
      <c r="A594" s="8">
        <f t="shared" si="32"/>
        <v>591</v>
      </c>
      <c r="B594" s="11" t="s">
        <v>393</v>
      </c>
      <c r="C594" s="12">
        <v>278179.51</v>
      </c>
      <c r="D594" s="12">
        <v>278179.51</v>
      </c>
      <c r="E594" s="26"/>
      <c r="F594" s="12">
        <v>278179.51</v>
      </c>
      <c r="G594" s="26"/>
      <c r="H594" s="12">
        <f>F594-D594</f>
        <v>0</v>
      </c>
      <c r="I594" s="84"/>
      <c r="J594" s="124"/>
    </row>
    <row r="595" spans="1:10" s="2" customFormat="1" ht="15.6" x14ac:dyDescent="0.3">
      <c r="A595" s="8">
        <f t="shared" si="32"/>
        <v>592</v>
      </c>
      <c r="B595" s="16" t="s">
        <v>646</v>
      </c>
      <c r="C595" s="99">
        <f>SUM(C591:C594)</f>
        <v>1600697.05</v>
      </c>
      <c r="D595" s="99">
        <f>SUM(D591:D594)</f>
        <v>1600697.05</v>
      </c>
      <c r="E595" s="26"/>
      <c r="F595" s="99">
        <f>SUM(F591:F594)</f>
        <v>1600697.05</v>
      </c>
      <c r="G595" s="26"/>
      <c r="H595" s="99">
        <f>F595-D595</f>
        <v>0</v>
      </c>
      <c r="I595" s="84"/>
      <c r="J595" s="124"/>
    </row>
    <row r="596" spans="1:10" s="2" customFormat="1" x14ac:dyDescent="0.3">
      <c r="A596" s="8">
        <f t="shared" si="32"/>
        <v>593</v>
      </c>
      <c r="C596" s="20"/>
      <c r="D596" s="20"/>
      <c r="E596" s="26"/>
      <c r="F596" s="20"/>
      <c r="G596" s="26"/>
      <c r="H596" s="20"/>
      <c r="I596" s="84"/>
      <c r="J596" s="124"/>
    </row>
    <row r="597" spans="1:10" s="17" customFormat="1" ht="18" x14ac:dyDescent="0.35">
      <c r="A597" s="8">
        <f t="shared" si="32"/>
        <v>594</v>
      </c>
      <c r="B597" s="42" t="s">
        <v>394</v>
      </c>
      <c r="C597" s="104"/>
      <c r="D597" s="104"/>
      <c r="E597" s="222"/>
      <c r="F597" s="104"/>
      <c r="G597" s="222"/>
      <c r="H597" s="106"/>
      <c r="I597" s="83"/>
      <c r="J597" s="123"/>
    </row>
    <row r="598" spans="1:10" x14ac:dyDescent="0.3">
      <c r="A598" s="8">
        <f t="shared" si="32"/>
        <v>595</v>
      </c>
      <c r="B598" s="11" t="s">
        <v>395</v>
      </c>
      <c r="C598" s="12">
        <v>2000</v>
      </c>
      <c r="D598" s="12">
        <v>2000</v>
      </c>
      <c r="F598" s="12">
        <v>2000</v>
      </c>
      <c r="H598" s="12">
        <f>F598-D598</f>
        <v>0</v>
      </c>
    </row>
    <row r="599" spans="1:10" x14ac:dyDescent="0.3">
      <c r="A599" s="8">
        <f t="shared" si="32"/>
        <v>596</v>
      </c>
      <c r="B599" s="11" t="s">
        <v>396</v>
      </c>
      <c r="C599" s="12">
        <v>500</v>
      </c>
      <c r="D599" s="12">
        <v>500</v>
      </c>
      <c r="F599" s="12">
        <v>500</v>
      </c>
      <c r="H599" s="12">
        <f>F599-D599</f>
        <v>0</v>
      </c>
    </row>
    <row r="600" spans="1:10" s="2" customFormat="1" ht="15" thickBot="1" x14ac:dyDescent="0.35">
      <c r="A600" s="8">
        <f t="shared" si="32"/>
        <v>597</v>
      </c>
      <c r="B600" s="11" t="s">
        <v>397</v>
      </c>
      <c r="C600" s="12">
        <v>10000</v>
      </c>
      <c r="D600" s="12">
        <v>10000</v>
      </c>
      <c r="E600" s="26"/>
      <c r="F600" s="12">
        <v>10000</v>
      </c>
      <c r="G600" s="26"/>
      <c r="H600" s="12">
        <f>F600-D600</f>
        <v>0</v>
      </c>
      <c r="I600" s="84"/>
      <c r="J600" s="124"/>
    </row>
    <row r="601" spans="1:10" s="2" customFormat="1" ht="15.6" x14ac:dyDescent="0.3">
      <c r="A601" s="8">
        <f t="shared" si="32"/>
        <v>598</v>
      </c>
      <c r="B601" s="16" t="s">
        <v>646</v>
      </c>
      <c r="C601" s="99">
        <f>SUM(C598:C600)</f>
        <v>12500</v>
      </c>
      <c r="D601" s="99">
        <f>SUM(D598:D600)</f>
        <v>12500</v>
      </c>
      <c r="E601" s="26"/>
      <c r="F601" s="99">
        <f>SUM(F598:F600)</f>
        <v>12500</v>
      </c>
      <c r="G601" s="26"/>
      <c r="H601" s="99">
        <f>F601-D601</f>
        <v>0</v>
      </c>
      <c r="I601" s="84"/>
      <c r="J601" s="124"/>
    </row>
    <row r="602" spans="1:10" s="2" customFormat="1" x14ac:dyDescent="0.3">
      <c r="A602" s="8">
        <f t="shared" si="32"/>
        <v>599</v>
      </c>
      <c r="C602" s="20"/>
      <c r="D602" s="20"/>
      <c r="E602" s="26"/>
      <c r="F602" s="20"/>
      <c r="G602" s="26"/>
      <c r="H602" s="20"/>
      <c r="I602" s="84"/>
      <c r="J602" s="124"/>
    </row>
    <row r="603" spans="1:10" s="2" customFormat="1" ht="18" x14ac:dyDescent="0.35">
      <c r="A603" s="8">
        <f t="shared" si="32"/>
        <v>600</v>
      </c>
      <c r="B603" s="42" t="s">
        <v>660</v>
      </c>
      <c r="C603" s="104"/>
      <c r="D603" s="104"/>
      <c r="E603" s="26"/>
      <c r="F603" s="104"/>
      <c r="G603" s="26"/>
      <c r="H603" s="106"/>
      <c r="I603" s="84"/>
      <c r="J603" s="124"/>
    </row>
    <row r="604" spans="1:10" s="17" customFormat="1" ht="15.6" x14ac:dyDescent="0.3">
      <c r="A604" s="8">
        <f t="shared" si="32"/>
        <v>601</v>
      </c>
      <c r="B604" s="11" t="s">
        <v>380</v>
      </c>
      <c r="C604" s="12">
        <v>0</v>
      </c>
      <c r="D604" s="12">
        <v>0</v>
      </c>
      <c r="E604" s="222"/>
      <c r="F604" s="12">
        <v>0</v>
      </c>
      <c r="G604" s="222"/>
      <c r="H604" s="12">
        <f>F604-D604</f>
        <v>0</v>
      </c>
      <c r="I604" s="83"/>
      <c r="J604" s="123"/>
    </row>
    <row r="605" spans="1:10" x14ac:dyDescent="0.3">
      <c r="A605" s="8">
        <f t="shared" si="32"/>
        <v>602</v>
      </c>
      <c r="B605" s="11" t="s">
        <v>381</v>
      </c>
      <c r="C605" s="12">
        <v>0</v>
      </c>
      <c r="D605" s="12">
        <v>0</v>
      </c>
      <c r="F605" s="12">
        <v>0</v>
      </c>
      <c r="H605" s="12">
        <f>F605-D605</f>
        <v>0</v>
      </c>
    </row>
    <row r="606" spans="1:10" x14ac:dyDescent="0.3">
      <c r="A606" s="8">
        <f t="shared" si="32"/>
        <v>603</v>
      </c>
      <c r="B606" s="11" t="s">
        <v>382</v>
      </c>
      <c r="C606" s="12">
        <v>0</v>
      </c>
      <c r="D606" s="12">
        <v>0</v>
      </c>
      <c r="F606" s="12">
        <v>0</v>
      </c>
      <c r="H606" s="12">
        <f>F606-D606</f>
        <v>0</v>
      </c>
    </row>
    <row r="607" spans="1:10" s="2" customFormat="1" ht="15" thickBot="1" x14ac:dyDescent="0.35">
      <c r="A607" s="8">
        <f t="shared" si="32"/>
        <v>604</v>
      </c>
      <c r="B607" s="11" t="s">
        <v>165</v>
      </c>
      <c r="C607" s="12">
        <v>0</v>
      </c>
      <c r="D607" s="12">
        <v>0</v>
      </c>
      <c r="E607" s="26"/>
      <c r="F607" s="12">
        <v>0</v>
      </c>
      <c r="G607" s="26"/>
      <c r="H607" s="12">
        <f>F607-D607</f>
        <v>0</v>
      </c>
      <c r="I607" s="84"/>
      <c r="J607" s="124"/>
    </row>
    <row r="608" spans="1:10" s="2" customFormat="1" ht="15.6" x14ac:dyDescent="0.3">
      <c r="A608" s="8">
        <f t="shared" si="32"/>
        <v>605</v>
      </c>
      <c r="B608" s="16" t="s">
        <v>646</v>
      </c>
      <c r="C608" s="99">
        <f>SUM(C604:C607)</f>
        <v>0</v>
      </c>
      <c r="D608" s="99">
        <f>SUM(D604:D607)</f>
        <v>0</v>
      </c>
      <c r="E608" s="26"/>
      <c r="F608" s="99">
        <f>SUM(F604:F607)</f>
        <v>0</v>
      </c>
      <c r="G608" s="26"/>
      <c r="H608" s="99">
        <f>F608-D608</f>
        <v>0</v>
      </c>
      <c r="I608" s="84"/>
      <c r="J608" s="124"/>
    </row>
    <row r="609" spans="1:10" s="2" customFormat="1" x14ac:dyDescent="0.3">
      <c r="A609" s="8">
        <f t="shared" si="32"/>
        <v>606</v>
      </c>
      <c r="C609" s="20"/>
      <c r="D609" s="20"/>
      <c r="E609" s="26"/>
      <c r="F609" s="20"/>
      <c r="G609" s="26"/>
      <c r="H609" s="20"/>
      <c r="I609" s="84"/>
      <c r="J609" s="124"/>
    </row>
    <row r="610" spans="1:10" s="2" customFormat="1" ht="18" x14ac:dyDescent="0.35">
      <c r="A610" s="8">
        <f t="shared" si="32"/>
        <v>607</v>
      </c>
      <c r="B610" s="42" t="s">
        <v>668</v>
      </c>
      <c r="C610" s="104"/>
      <c r="D610" s="104"/>
      <c r="E610" s="26"/>
      <c r="F610" s="104"/>
      <c r="G610" s="26"/>
      <c r="H610" s="106"/>
      <c r="I610" s="84"/>
      <c r="J610" s="124"/>
    </row>
    <row r="611" spans="1:10" s="2" customFormat="1" x14ac:dyDescent="0.3">
      <c r="A611" s="8">
        <f t="shared" si="32"/>
        <v>608</v>
      </c>
      <c r="B611" s="11" t="s">
        <v>101</v>
      </c>
      <c r="C611" s="12">
        <f>C50</f>
        <v>2983950</v>
      </c>
      <c r="D611" s="12">
        <f>D50</f>
        <v>3125501.98</v>
      </c>
      <c r="E611" s="26"/>
      <c r="F611" s="12">
        <f>F50</f>
        <v>3529965</v>
      </c>
      <c r="G611" s="26"/>
      <c r="H611" s="12">
        <f t="shared" ref="H611:H640" si="33">F611-D611</f>
        <v>404463.02</v>
      </c>
      <c r="I611" s="84"/>
      <c r="J611" s="124"/>
    </row>
    <row r="612" spans="1:10" s="2" customFormat="1" x14ac:dyDescent="0.3">
      <c r="A612" s="8">
        <f t="shared" si="32"/>
        <v>609</v>
      </c>
      <c r="B612" s="11" t="s">
        <v>142</v>
      </c>
      <c r="C612" s="12">
        <f>C67</f>
        <v>211250</v>
      </c>
      <c r="D612" s="12">
        <f>D67</f>
        <v>241250</v>
      </c>
      <c r="E612" s="26"/>
      <c r="F612" s="12">
        <f>F67</f>
        <v>241250</v>
      </c>
      <c r="G612" s="26"/>
      <c r="H612" s="12">
        <f t="shared" si="33"/>
        <v>0</v>
      </c>
      <c r="I612" s="84"/>
      <c r="J612" s="124"/>
    </row>
    <row r="613" spans="1:10" s="2" customFormat="1" x14ac:dyDescent="0.3">
      <c r="A613" s="8">
        <f t="shared" si="32"/>
        <v>610</v>
      </c>
      <c r="B613" s="11" t="s">
        <v>398</v>
      </c>
      <c r="C613" s="12">
        <f>C88</f>
        <v>228293.46000000002</v>
      </c>
      <c r="D613" s="12">
        <f>D88</f>
        <v>223283.9179004</v>
      </c>
      <c r="E613" s="26"/>
      <c r="F613" s="12">
        <f>F88</f>
        <v>212902.32732000001</v>
      </c>
      <c r="G613" s="26"/>
      <c r="H613" s="12">
        <f t="shared" si="33"/>
        <v>-10381.590580399992</v>
      </c>
      <c r="I613" s="84"/>
      <c r="J613" s="124"/>
    </row>
    <row r="614" spans="1:10" s="2" customFormat="1" x14ac:dyDescent="0.3">
      <c r="A614" s="8">
        <f t="shared" si="32"/>
        <v>611</v>
      </c>
      <c r="B614" s="11" t="s">
        <v>170</v>
      </c>
      <c r="C614" s="12">
        <f>C122</f>
        <v>316791.52999999997</v>
      </c>
      <c r="D614" s="12">
        <f>D122</f>
        <v>316791.53201999998</v>
      </c>
      <c r="E614" s="26"/>
      <c r="F614" s="12">
        <f>F122</f>
        <v>312291.52999999997</v>
      </c>
      <c r="G614" s="26"/>
      <c r="H614" s="12">
        <f t="shared" si="33"/>
        <v>-4500.0020200000145</v>
      </c>
      <c r="I614" s="84"/>
      <c r="J614" s="124"/>
    </row>
    <row r="615" spans="1:10" s="2" customFormat="1" x14ac:dyDescent="0.3">
      <c r="A615" s="8">
        <f t="shared" si="32"/>
        <v>612</v>
      </c>
      <c r="B615" s="11" t="s">
        <v>197</v>
      </c>
      <c r="C615" s="12">
        <f>C135</f>
        <v>175745.3</v>
      </c>
      <c r="D615" s="12">
        <f>D135</f>
        <v>172501.46009440001</v>
      </c>
      <c r="E615" s="26"/>
      <c r="F615" s="12">
        <f>F135</f>
        <v>0</v>
      </c>
      <c r="G615" s="26"/>
      <c r="H615" s="12">
        <f t="shared" si="33"/>
        <v>-172501.46009440001</v>
      </c>
      <c r="I615" s="84"/>
      <c r="J615" s="124"/>
    </row>
    <row r="616" spans="1:10" s="2" customFormat="1" x14ac:dyDescent="0.3">
      <c r="A616" s="8">
        <f t="shared" si="32"/>
        <v>613</v>
      </c>
      <c r="B616" s="11" t="s">
        <v>200</v>
      </c>
      <c r="C616" s="12">
        <f>C152</f>
        <v>386103.88</v>
      </c>
      <c r="D616" s="12">
        <f>D152</f>
        <v>391635.51476000005</v>
      </c>
      <c r="E616" s="26"/>
      <c r="F616" s="12">
        <f>F152</f>
        <v>331111.8138</v>
      </c>
      <c r="G616" s="26"/>
      <c r="H616" s="12">
        <f t="shared" si="33"/>
        <v>-60523.700960000046</v>
      </c>
      <c r="I616" s="84"/>
      <c r="J616" s="124"/>
    </row>
    <row r="617" spans="1:10" s="2" customFormat="1" x14ac:dyDescent="0.3">
      <c r="A617" s="8">
        <f t="shared" si="32"/>
        <v>614</v>
      </c>
      <c r="B617" s="11" t="s">
        <v>205</v>
      </c>
      <c r="C617" s="12">
        <f>C182</f>
        <v>1454321.5</v>
      </c>
      <c r="D617" s="12">
        <f>D182</f>
        <v>1283000</v>
      </c>
      <c r="E617" s="26"/>
      <c r="F617" s="12">
        <f>F182</f>
        <v>1283000</v>
      </c>
      <c r="G617" s="26"/>
      <c r="H617" s="12">
        <f t="shared" si="33"/>
        <v>0</v>
      </c>
      <c r="I617" s="84"/>
      <c r="J617" s="124"/>
    </row>
    <row r="618" spans="1:10" s="2" customFormat="1" x14ac:dyDescent="0.3">
      <c r="A618" s="8">
        <f t="shared" si="32"/>
        <v>615</v>
      </c>
      <c r="B618" s="11" t="s">
        <v>229</v>
      </c>
      <c r="C618" s="12">
        <f>C199</f>
        <v>179181.11000000002</v>
      </c>
      <c r="D618" s="12">
        <f>D199</f>
        <v>177304.46225119999</v>
      </c>
      <c r="E618" s="26"/>
      <c r="F618" s="12">
        <f>F199</f>
        <v>153725.07999999999</v>
      </c>
      <c r="G618" s="26"/>
      <c r="H618" s="12">
        <f t="shared" si="33"/>
        <v>-23579.382251200004</v>
      </c>
      <c r="I618" s="84"/>
      <c r="J618" s="124"/>
    </row>
    <row r="619" spans="1:10" s="2" customFormat="1" x14ac:dyDescent="0.3">
      <c r="A619" s="8">
        <f t="shared" si="32"/>
        <v>616</v>
      </c>
      <c r="B619" s="11" t="s">
        <v>399</v>
      </c>
      <c r="C619" s="12">
        <f>C218</f>
        <v>146000.48000000001</v>
      </c>
      <c r="D619" s="12">
        <f>D218</f>
        <v>144000.48000000001</v>
      </c>
      <c r="E619" s="26"/>
      <c r="F619" s="12">
        <f>F218</f>
        <v>93169.36</v>
      </c>
      <c r="G619" s="26"/>
      <c r="H619" s="12">
        <f t="shared" si="33"/>
        <v>-50831.12000000001</v>
      </c>
      <c r="I619" s="84"/>
      <c r="J619" s="124"/>
    </row>
    <row r="620" spans="1:10" s="2" customFormat="1" x14ac:dyDescent="0.3">
      <c r="A620" s="8">
        <f t="shared" si="32"/>
        <v>617</v>
      </c>
      <c r="B620" s="11" t="s">
        <v>241</v>
      </c>
      <c r="C620" s="12">
        <f>C239</f>
        <v>316757.91000000003</v>
      </c>
      <c r="D620" s="12">
        <f>D239</f>
        <v>315711.3639</v>
      </c>
      <c r="E620" s="26"/>
      <c r="F620" s="12">
        <f>F239</f>
        <v>0</v>
      </c>
      <c r="G620" s="26"/>
      <c r="H620" s="12">
        <f t="shared" si="33"/>
        <v>-315711.3639</v>
      </c>
      <c r="I620" s="84"/>
      <c r="J620" s="124"/>
    </row>
    <row r="621" spans="1:10" s="2" customFormat="1" x14ac:dyDescent="0.3">
      <c r="A621" s="8">
        <f t="shared" si="32"/>
        <v>618</v>
      </c>
      <c r="B621" s="11" t="s">
        <v>246</v>
      </c>
      <c r="C621" s="12">
        <f>C256</f>
        <v>198828.76000000004</v>
      </c>
      <c r="D621" s="12">
        <f>D256</f>
        <v>178996.9846</v>
      </c>
      <c r="E621" s="26"/>
      <c r="F621" s="12">
        <f>F256</f>
        <v>127488.71999999999</v>
      </c>
      <c r="G621" s="26"/>
      <c r="H621" s="12">
        <f t="shared" si="33"/>
        <v>-51508.26460000001</v>
      </c>
      <c r="I621" s="84"/>
      <c r="J621" s="124"/>
    </row>
    <row r="622" spans="1:10" s="2" customFormat="1" x14ac:dyDescent="0.3">
      <c r="A622" s="8">
        <f t="shared" si="32"/>
        <v>619</v>
      </c>
      <c r="B622" s="11" t="s">
        <v>250</v>
      </c>
      <c r="C622" s="12">
        <f>C274</f>
        <v>219844.84</v>
      </c>
      <c r="D622" s="12">
        <f>D274</f>
        <v>215104.68199999997</v>
      </c>
      <c r="E622" s="26"/>
      <c r="F622" s="12">
        <f>F274</f>
        <v>204564.89872</v>
      </c>
      <c r="G622" s="26"/>
      <c r="H622" s="12">
        <f t="shared" si="33"/>
        <v>-10539.783279999974</v>
      </c>
      <c r="I622" s="84"/>
      <c r="J622" s="124"/>
    </row>
    <row r="623" spans="1:10" s="2" customFormat="1" x14ac:dyDescent="0.3">
      <c r="A623" s="8">
        <f t="shared" si="32"/>
        <v>620</v>
      </c>
      <c r="B623" s="11" t="s">
        <v>258</v>
      </c>
      <c r="C623" s="12">
        <f>C290</f>
        <v>281618.80999999994</v>
      </c>
      <c r="D623" s="12">
        <f>D290</f>
        <v>284038.89343679999</v>
      </c>
      <c r="E623" s="26"/>
      <c r="F623" s="12">
        <f>F290</f>
        <v>269604.72044</v>
      </c>
      <c r="G623" s="26"/>
      <c r="H623" s="12">
        <f t="shared" si="33"/>
        <v>-14434.172996799985</v>
      </c>
      <c r="I623" s="84"/>
      <c r="J623" s="124"/>
    </row>
    <row r="624" spans="1:10" s="2" customFormat="1" x14ac:dyDescent="0.3">
      <c r="A624" s="8">
        <f t="shared" si="32"/>
        <v>621</v>
      </c>
      <c r="B624" s="11" t="s">
        <v>400</v>
      </c>
      <c r="C624" s="12">
        <f>C314</f>
        <v>543740.77</v>
      </c>
      <c r="D624" s="12">
        <f>D314</f>
        <v>529350.96443199995</v>
      </c>
      <c r="E624" s="26"/>
      <c r="F624" s="12">
        <f>F314</f>
        <v>499774.83300000004</v>
      </c>
      <c r="G624" s="26"/>
      <c r="H624" s="12">
        <f t="shared" si="33"/>
        <v>-29576.131431999907</v>
      </c>
      <c r="I624" s="84"/>
      <c r="J624" s="124"/>
    </row>
    <row r="625" spans="1:10" s="2" customFormat="1" x14ac:dyDescent="0.3">
      <c r="A625" s="8">
        <f t="shared" si="32"/>
        <v>622</v>
      </c>
      <c r="B625" s="11" t="s">
        <v>401</v>
      </c>
      <c r="C625" s="12">
        <f>C324</f>
        <v>53825</v>
      </c>
      <c r="D625" s="12">
        <f>D324</f>
        <v>53825</v>
      </c>
      <c r="E625" s="26"/>
      <c r="F625" s="12">
        <f>F324</f>
        <v>50000</v>
      </c>
      <c r="G625" s="26"/>
      <c r="H625" s="12">
        <f t="shared" si="33"/>
        <v>-3825</v>
      </c>
      <c r="I625" s="84"/>
      <c r="J625" s="124"/>
    </row>
    <row r="626" spans="1:10" s="2" customFormat="1" x14ac:dyDescent="0.3">
      <c r="A626" s="8">
        <f t="shared" si="32"/>
        <v>623</v>
      </c>
      <c r="B626" s="11" t="s">
        <v>402</v>
      </c>
      <c r="C626" s="12">
        <f>C346</f>
        <v>436596.23000000004</v>
      </c>
      <c r="D626" s="12">
        <f>D346</f>
        <v>550893.97940000007</v>
      </c>
      <c r="E626" s="26"/>
      <c r="F626" s="12">
        <f>F346</f>
        <v>431006.88</v>
      </c>
      <c r="G626" s="26"/>
      <c r="H626" s="12">
        <f t="shared" si="33"/>
        <v>-119887.09940000006</v>
      </c>
      <c r="I626" s="84"/>
      <c r="J626" s="124"/>
    </row>
    <row r="627" spans="1:10" s="2" customFormat="1" x14ac:dyDescent="0.3">
      <c r="A627" s="8">
        <f t="shared" si="32"/>
        <v>624</v>
      </c>
      <c r="B627" s="11" t="s">
        <v>403</v>
      </c>
      <c r="C627" s="12">
        <f>C387+C398</f>
        <v>5272299.459999999</v>
      </c>
      <c r="D627" s="12">
        <f>SUM(D387+D398)</f>
        <v>5412488.6817263998</v>
      </c>
      <c r="E627" s="26"/>
      <c r="F627" s="12">
        <f>SUM(F387+F398)</f>
        <v>5105529.6131199999</v>
      </c>
      <c r="G627" s="26"/>
      <c r="H627" s="12">
        <f t="shared" si="33"/>
        <v>-306959.06860639993</v>
      </c>
      <c r="I627" s="84"/>
      <c r="J627" s="124"/>
    </row>
    <row r="628" spans="1:10" s="2" customFormat="1" x14ac:dyDescent="0.3">
      <c r="A628" s="8">
        <f t="shared" si="32"/>
        <v>625</v>
      </c>
      <c r="B628" s="11" t="s">
        <v>314</v>
      </c>
      <c r="C628" s="12">
        <f>C415</f>
        <v>194162.75000000003</v>
      </c>
      <c r="D628" s="12">
        <f>D415</f>
        <v>225920.655</v>
      </c>
      <c r="E628" s="26"/>
      <c r="F628" s="12">
        <f>F415</f>
        <v>237433.64507999999</v>
      </c>
      <c r="G628" s="26"/>
      <c r="H628" s="12">
        <f t="shared" si="33"/>
        <v>11512.990079999989</v>
      </c>
      <c r="I628" s="84"/>
      <c r="J628" s="124"/>
    </row>
    <row r="629" spans="1:10" s="2" customFormat="1" x14ac:dyDescent="0.3">
      <c r="A629" s="8">
        <f t="shared" si="32"/>
        <v>626</v>
      </c>
      <c r="B629" s="11" t="s">
        <v>318</v>
      </c>
      <c r="C629" s="12">
        <f>C434</f>
        <v>438855.14</v>
      </c>
      <c r="D629" s="12">
        <f>D434</f>
        <v>436495.52485554002</v>
      </c>
      <c r="E629" s="26"/>
      <c r="F629" s="12">
        <f>F434</f>
        <v>301745</v>
      </c>
      <c r="G629" s="26"/>
      <c r="H629" s="12">
        <f t="shared" si="33"/>
        <v>-134750.52485554002</v>
      </c>
      <c r="I629" s="84"/>
      <c r="J629" s="124"/>
    </row>
    <row r="630" spans="1:10" s="2" customFormat="1" x14ac:dyDescent="0.3">
      <c r="A630" s="8">
        <f t="shared" si="32"/>
        <v>627</v>
      </c>
      <c r="B630" s="11" t="s">
        <v>404</v>
      </c>
      <c r="C630" s="12">
        <f>C439</f>
        <v>0</v>
      </c>
      <c r="D630" s="12">
        <v>0</v>
      </c>
      <c r="E630" s="26"/>
      <c r="F630" s="12">
        <v>0</v>
      </c>
      <c r="G630" s="26"/>
      <c r="H630" s="12">
        <f t="shared" si="33"/>
        <v>0</v>
      </c>
      <c r="I630" s="84"/>
      <c r="J630" s="124"/>
    </row>
    <row r="631" spans="1:10" s="2" customFormat="1" x14ac:dyDescent="0.3">
      <c r="A631" s="8">
        <f t="shared" si="32"/>
        <v>628</v>
      </c>
      <c r="B631" s="11" t="s">
        <v>405</v>
      </c>
      <c r="C631" s="12">
        <f>C480</f>
        <v>2228429.37</v>
      </c>
      <c r="D631" s="12">
        <f>D480</f>
        <v>2087336.0245440002</v>
      </c>
      <c r="E631" s="26"/>
      <c r="F631" s="12">
        <f>F480</f>
        <v>2188824.6799999997</v>
      </c>
      <c r="G631" s="26"/>
      <c r="H631" s="12">
        <f t="shared" si="33"/>
        <v>101488.65545599954</v>
      </c>
      <c r="I631" s="84"/>
      <c r="J631" s="124"/>
    </row>
    <row r="632" spans="1:10" s="2" customFormat="1" x14ac:dyDescent="0.3">
      <c r="A632" s="8">
        <f t="shared" si="32"/>
        <v>629</v>
      </c>
      <c r="B632" s="11" t="s">
        <v>337</v>
      </c>
      <c r="C632" s="12">
        <f>C509</f>
        <v>4225999.34</v>
      </c>
      <c r="D632" s="12">
        <f>D509</f>
        <v>4647064.8436000003</v>
      </c>
      <c r="E632" s="26"/>
      <c r="F632" s="12">
        <f>F509</f>
        <v>3722864.6399999997</v>
      </c>
      <c r="G632" s="26"/>
      <c r="H632" s="12">
        <f t="shared" si="33"/>
        <v>-924200.20360000059</v>
      </c>
      <c r="I632" s="84"/>
      <c r="J632" s="124"/>
    </row>
    <row r="633" spans="1:10" s="2" customFormat="1" x14ac:dyDescent="0.3">
      <c r="A633" s="8">
        <f t="shared" si="32"/>
        <v>630</v>
      </c>
      <c r="B633" s="11" t="s">
        <v>346</v>
      </c>
      <c r="C633" s="12">
        <f>C547</f>
        <v>902815.45000000007</v>
      </c>
      <c r="D633" s="12">
        <f>D547</f>
        <v>841814.52747939993</v>
      </c>
      <c r="E633" s="26"/>
      <c r="F633" s="12">
        <f>F547</f>
        <v>400000</v>
      </c>
      <c r="G633" s="26"/>
      <c r="H633" s="12">
        <f t="shared" si="33"/>
        <v>-441814.52747939993</v>
      </c>
      <c r="I633" s="84"/>
      <c r="J633" s="124"/>
    </row>
    <row r="634" spans="1:10" s="2" customFormat="1" x14ac:dyDescent="0.3">
      <c r="A634" s="8">
        <f t="shared" si="32"/>
        <v>631</v>
      </c>
      <c r="B634" s="11" t="s">
        <v>661</v>
      </c>
      <c r="C634" s="12">
        <f>C588</f>
        <v>12400</v>
      </c>
      <c r="D634" s="12">
        <f>D588</f>
        <v>12400</v>
      </c>
      <c r="E634" s="26"/>
      <c r="F634" s="12">
        <f>F588</f>
        <v>12400</v>
      </c>
      <c r="G634" s="26"/>
      <c r="H634" s="12">
        <f t="shared" si="33"/>
        <v>0</v>
      </c>
      <c r="I634" s="84"/>
      <c r="J634" s="124"/>
    </row>
    <row r="635" spans="1:10" s="2" customFormat="1" x14ac:dyDescent="0.3">
      <c r="A635" s="8">
        <f t="shared" si="32"/>
        <v>632</v>
      </c>
      <c r="B635" s="11" t="s">
        <v>389</v>
      </c>
      <c r="C635" s="12">
        <f>C595</f>
        <v>1600697.05</v>
      </c>
      <c r="D635" s="12">
        <f>D595</f>
        <v>1600697.05</v>
      </c>
      <c r="E635" s="26"/>
      <c r="F635" s="12">
        <f>F595</f>
        <v>1600697.05</v>
      </c>
      <c r="G635" s="26"/>
      <c r="H635" s="12">
        <f t="shared" si="33"/>
        <v>0</v>
      </c>
      <c r="I635" s="84"/>
      <c r="J635" s="124"/>
    </row>
    <row r="636" spans="1:10" s="17" customFormat="1" ht="15.6" x14ac:dyDescent="0.3">
      <c r="A636" s="8">
        <f t="shared" si="32"/>
        <v>633</v>
      </c>
      <c r="B636" s="11" t="s">
        <v>394</v>
      </c>
      <c r="C636" s="12">
        <f>C601</f>
        <v>12500</v>
      </c>
      <c r="D636" s="12">
        <f>D601</f>
        <v>12500</v>
      </c>
      <c r="E636" s="222"/>
      <c r="F636" s="12">
        <f>F601</f>
        <v>12500</v>
      </c>
      <c r="G636" s="222"/>
      <c r="H636" s="12">
        <f t="shared" si="33"/>
        <v>0</v>
      </c>
      <c r="I636" s="83"/>
      <c r="J636" s="123"/>
    </row>
    <row r="637" spans="1:10" ht="18" customHeight="1" x14ac:dyDescent="0.3">
      <c r="A637" s="8">
        <f t="shared" si="32"/>
        <v>634</v>
      </c>
      <c r="B637" s="11" t="s">
        <v>406</v>
      </c>
      <c r="C637" s="12">
        <f>C581</f>
        <v>9420</v>
      </c>
      <c r="D637" s="12">
        <f>D581</f>
        <v>10610</v>
      </c>
      <c r="F637" s="12">
        <f>F581</f>
        <v>9420</v>
      </c>
      <c r="H637" s="12">
        <f t="shared" si="33"/>
        <v>-1190</v>
      </c>
    </row>
    <row r="638" spans="1:10" x14ac:dyDescent="0.3">
      <c r="A638" s="8">
        <f t="shared" si="32"/>
        <v>635</v>
      </c>
      <c r="B638" s="11" t="s">
        <v>660</v>
      </c>
      <c r="C638" s="12">
        <f>C608</f>
        <v>0</v>
      </c>
      <c r="D638" s="12"/>
      <c r="F638" s="12"/>
      <c r="H638" s="12">
        <f t="shared" si="33"/>
        <v>0</v>
      </c>
    </row>
    <row r="639" spans="1:10" s="2" customFormat="1" ht="15" thickBot="1" x14ac:dyDescent="0.35">
      <c r="A639" s="8">
        <f t="shared" si="32"/>
        <v>636</v>
      </c>
      <c r="B639" s="11" t="s">
        <v>659</v>
      </c>
      <c r="C639" s="12">
        <f>C574</f>
        <v>722015.95</v>
      </c>
      <c r="D639" s="12">
        <f>D574</f>
        <v>643078.36073080008</v>
      </c>
      <c r="E639" s="26"/>
      <c r="F639" s="12">
        <f>F574</f>
        <v>545021.33999999985</v>
      </c>
      <c r="G639" s="26"/>
      <c r="H639" s="12">
        <f t="shared" si="33"/>
        <v>-98057.020730800228</v>
      </c>
      <c r="I639" s="84"/>
      <c r="J639" s="124"/>
    </row>
    <row r="640" spans="1:10" s="2" customFormat="1" ht="15.6" x14ac:dyDescent="0.3">
      <c r="A640" s="8">
        <f t="shared" si="32"/>
        <v>637</v>
      </c>
      <c r="B640" s="16" t="s">
        <v>646</v>
      </c>
      <c r="C640" s="99">
        <f>SUM(C611:C639)</f>
        <v>23752444.09</v>
      </c>
      <c r="D640" s="99">
        <f>SUM(D611:D639)</f>
        <v>24133596.882730942</v>
      </c>
      <c r="E640" s="26"/>
      <c r="F640" s="99">
        <f>SUM(F611:F639)</f>
        <v>21876291.131480001</v>
      </c>
      <c r="G640" s="26"/>
      <c r="H640" s="99">
        <f t="shared" si="33"/>
        <v>-2257305.7512509413</v>
      </c>
      <c r="I640" s="84"/>
      <c r="J640" s="124"/>
    </row>
    <row r="641" spans="1:10" s="2" customFormat="1" x14ac:dyDescent="0.3">
      <c r="A641" s="8">
        <f t="shared" si="32"/>
        <v>638</v>
      </c>
      <c r="C641" s="20"/>
      <c r="D641" s="20"/>
      <c r="E641" s="26"/>
      <c r="F641" s="20"/>
      <c r="G641" s="26"/>
      <c r="H641" s="20"/>
      <c r="I641" s="84"/>
      <c r="J641" s="124"/>
    </row>
    <row r="642" spans="1:10" s="17" customFormat="1" ht="18" x14ac:dyDescent="0.35">
      <c r="A642" s="8">
        <f t="shared" si="32"/>
        <v>639</v>
      </c>
      <c r="B642" s="42" t="s">
        <v>669</v>
      </c>
      <c r="C642" s="104"/>
      <c r="D642" s="104"/>
      <c r="E642" s="222"/>
      <c r="F642" s="106"/>
      <c r="G642" s="222"/>
      <c r="H642" s="106"/>
      <c r="I642" s="83"/>
      <c r="J642" s="123"/>
    </row>
    <row r="643" spans="1:10" x14ac:dyDescent="0.3">
      <c r="A643" s="8">
        <f t="shared" si="32"/>
        <v>640</v>
      </c>
      <c r="B643" s="11" t="s">
        <v>407</v>
      </c>
      <c r="C643" s="12">
        <f>Revenue!G99</f>
        <v>25551919</v>
      </c>
      <c r="D643" s="12">
        <f>Revenue!G99</f>
        <v>25551919</v>
      </c>
      <c r="F643" s="12">
        <f>Revenue!I99</f>
        <v>24813897.389090903</v>
      </c>
      <c r="H643" s="12">
        <f>F643-D643</f>
        <v>-738021.6109090969</v>
      </c>
    </row>
    <row r="644" spans="1:10" x14ac:dyDescent="0.3">
      <c r="A644" s="8">
        <f t="shared" si="32"/>
        <v>641</v>
      </c>
      <c r="B644" s="11" t="s">
        <v>662</v>
      </c>
      <c r="C644" s="12">
        <v>109000</v>
      </c>
      <c r="D644" s="12">
        <f>Revenue!G117</f>
        <v>109000</v>
      </c>
      <c r="F644" s="12">
        <f>Revenue!I117</f>
        <v>109000</v>
      </c>
      <c r="H644" s="12">
        <f>F644-D644</f>
        <v>0</v>
      </c>
    </row>
    <row r="645" spans="1:10" ht="15" thickBot="1" x14ac:dyDescent="0.35">
      <c r="A645" s="8">
        <f t="shared" si="32"/>
        <v>642</v>
      </c>
      <c r="B645" s="11" t="s">
        <v>408</v>
      </c>
      <c r="C645" s="12">
        <v>0</v>
      </c>
      <c r="D645" s="12">
        <v>0</v>
      </c>
      <c r="F645" s="12">
        <v>0</v>
      </c>
      <c r="H645" s="12">
        <f>F645-D645</f>
        <v>0</v>
      </c>
    </row>
    <row r="646" spans="1:10" ht="15.6" x14ac:dyDescent="0.3">
      <c r="A646" s="8">
        <f t="shared" ref="A646:A663" si="34">A645+1</f>
        <v>643</v>
      </c>
      <c r="B646" s="16" t="s">
        <v>646</v>
      </c>
      <c r="C646" s="99">
        <f>SUM(C643:C645)</f>
        <v>25660919</v>
      </c>
      <c r="D646" s="99">
        <f>SUM(D643:D645)</f>
        <v>25660919</v>
      </c>
      <c r="F646" s="99">
        <f>SUM(F643:F645)</f>
        <v>24922897.389090903</v>
      </c>
      <c r="H646" s="99">
        <f>F646-D646</f>
        <v>-738021.6109090969</v>
      </c>
    </row>
    <row r="647" spans="1:10" s="2" customFormat="1" x14ac:dyDescent="0.3">
      <c r="A647" s="8">
        <f t="shared" si="34"/>
        <v>644</v>
      </c>
      <c r="C647" s="20"/>
      <c r="D647" s="20"/>
      <c r="E647" s="26"/>
      <c r="F647" s="20"/>
      <c r="G647" s="26"/>
      <c r="H647" s="20"/>
      <c r="I647" s="84"/>
      <c r="J647" s="124"/>
    </row>
    <row r="648" spans="1:10" s="2" customFormat="1" ht="18" x14ac:dyDescent="0.35">
      <c r="A648" s="8">
        <f t="shared" si="34"/>
        <v>645</v>
      </c>
      <c r="B648" s="42" t="s">
        <v>759</v>
      </c>
      <c r="C648" s="20"/>
      <c r="D648" s="20"/>
      <c r="E648" s="26"/>
      <c r="F648" s="20"/>
      <c r="G648" s="26"/>
      <c r="H648" s="106"/>
      <c r="I648" s="84"/>
      <c r="J648" s="124"/>
    </row>
    <row r="649" spans="1:10" s="2" customFormat="1" x14ac:dyDescent="0.3">
      <c r="A649" s="8">
        <f t="shared" si="34"/>
        <v>646</v>
      </c>
      <c r="B649" s="33" t="s">
        <v>755</v>
      </c>
      <c r="C649" s="11"/>
      <c r="D649" s="11"/>
      <c r="E649" s="26"/>
      <c r="F649" s="90">
        <v>378000</v>
      </c>
      <c r="G649" s="26"/>
      <c r="H649" s="90">
        <f t="shared" ref="H649:H660" si="35">F649-D649</f>
        <v>378000</v>
      </c>
      <c r="I649" s="84"/>
      <c r="J649" s="124"/>
    </row>
    <row r="650" spans="1:10" s="2" customFormat="1" ht="15" thickBot="1" x14ac:dyDescent="0.35">
      <c r="A650" s="8">
        <f t="shared" si="34"/>
        <v>647</v>
      </c>
      <c r="B650" s="90" t="s">
        <v>733</v>
      </c>
      <c r="C650" s="11"/>
      <c r="D650" s="11"/>
      <c r="E650" s="26"/>
      <c r="F650" s="91">
        <v>400000</v>
      </c>
      <c r="G650" s="26"/>
      <c r="H650" s="91">
        <f t="shared" si="35"/>
        <v>400000</v>
      </c>
      <c r="I650" s="84"/>
      <c r="J650" s="124"/>
    </row>
    <row r="651" spans="1:10" s="2" customFormat="1" ht="15.6" x14ac:dyDescent="0.3">
      <c r="A651" s="8">
        <f t="shared" si="34"/>
        <v>648</v>
      </c>
      <c r="B651" s="89" t="s">
        <v>760</v>
      </c>
      <c r="C651" s="11"/>
      <c r="D651" s="11"/>
      <c r="E651" s="26"/>
      <c r="F651" s="92">
        <f>SUM(F649:F650)</f>
        <v>778000</v>
      </c>
      <c r="G651" s="26">
        <v>-778000</v>
      </c>
      <c r="H651" s="92">
        <f t="shared" si="35"/>
        <v>778000</v>
      </c>
      <c r="I651" s="84"/>
      <c r="J651" s="124"/>
    </row>
    <row r="652" spans="1:10" s="2" customFormat="1" x14ac:dyDescent="0.3">
      <c r="A652" s="8">
        <f t="shared" si="34"/>
        <v>649</v>
      </c>
      <c r="B652" s="93"/>
      <c r="C652" s="11"/>
      <c r="D652" s="11"/>
      <c r="E652" s="26"/>
      <c r="F652" s="33"/>
      <c r="G652" s="26"/>
      <c r="H652" s="33">
        <f t="shared" si="35"/>
        <v>0</v>
      </c>
      <c r="I652" s="84"/>
      <c r="J652" s="124"/>
    </row>
    <row r="653" spans="1:10" s="2" customFormat="1" x14ac:dyDescent="0.3">
      <c r="A653" s="8">
        <f t="shared" si="34"/>
        <v>650</v>
      </c>
      <c r="B653" s="90" t="s">
        <v>746</v>
      </c>
      <c r="C653" s="11"/>
      <c r="D653" s="11"/>
      <c r="E653" s="26"/>
      <c r="F653" s="90">
        <v>99765</v>
      </c>
      <c r="G653" s="26"/>
      <c r="H653" s="90">
        <f t="shared" si="35"/>
        <v>99765</v>
      </c>
      <c r="I653" s="84"/>
      <c r="J653" s="124"/>
    </row>
    <row r="654" spans="1:10" s="2" customFormat="1" x14ac:dyDescent="0.3">
      <c r="A654" s="8">
        <f t="shared" si="34"/>
        <v>651</v>
      </c>
      <c r="B654" s="90" t="s">
        <v>747</v>
      </c>
      <c r="C654" s="11"/>
      <c r="D654" s="11"/>
      <c r="E654" s="26"/>
      <c r="F654" s="90">
        <v>227000</v>
      </c>
      <c r="G654" s="26"/>
      <c r="H654" s="90">
        <f t="shared" si="35"/>
        <v>227000</v>
      </c>
      <c r="I654" s="84"/>
      <c r="J654" s="124"/>
    </row>
    <row r="655" spans="1:10" s="2" customFormat="1" x14ac:dyDescent="0.3">
      <c r="A655" s="8">
        <f t="shared" si="34"/>
        <v>652</v>
      </c>
      <c r="B655" s="90" t="s">
        <v>754</v>
      </c>
      <c r="C655" s="11"/>
      <c r="D655" s="11"/>
      <c r="E655" s="26"/>
      <c r="F655" s="90">
        <v>183000</v>
      </c>
      <c r="G655" s="26"/>
      <c r="H655" s="90">
        <f t="shared" si="35"/>
        <v>183000</v>
      </c>
      <c r="I655" s="84"/>
      <c r="J655" s="124"/>
    </row>
    <row r="656" spans="1:10" s="2" customFormat="1" x14ac:dyDescent="0.3">
      <c r="A656" s="8">
        <f t="shared" si="34"/>
        <v>653</v>
      </c>
      <c r="B656" s="90" t="s">
        <v>748</v>
      </c>
      <c r="C656" s="11"/>
      <c r="D656" s="11"/>
      <c r="E656" s="26"/>
      <c r="F656" s="90">
        <v>38500</v>
      </c>
      <c r="G656" s="26"/>
      <c r="H656" s="90">
        <f t="shared" si="35"/>
        <v>38500</v>
      </c>
      <c r="I656" s="84"/>
      <c r="J656" s="124"/>
    </row>
    <row r="657" spans="1:10" s="2" customFormat="1" x14ac:dyDescent="0.3">
      <c r="A657" s="8">
        <f t="shared" si="34"/>
        <v>654</v>
      </c>
      <c r="B657" s="90" t="s">
        <v>749</v>
      </c>
      <c r="C657" s="11"/>
      <c r="D657" s="11"/>
      <c r="E657" s="26"/>
      <c r="F657" s="90">
        <v>19160</v>
      </c>
      <c r="G657" s="26"/>
      <c r="H657" s="90">
        <f t="shared" si="35"/>
        <v>19160</v>
      </c>
      <c r="I657" s="84"/>
      <c r="J657" s="124"/>
    </row>
    <row r="658" spans="1:10" s="2" customFormat="1" x14ac:dyDescent="0.3">
      <c r="A658" s="8">
        <f t="shared" si="34"/>
        <v>655</v>
      </c>
      <c r="B658" s="90" t="s">
        <v>750</v>
      </c>
      <c r="C658" s="11"/>
      <c r="D658" s="11"/>
      <c r="E658" s="26"/>
      <c r="F658" s="90">
        <v>162016</v>
      </c>
      <c r="G658" s="26"/>
      <c r="H658" s="90">
        <f t="shared" si="35"/>
        <v>162016</v>
      </c>
      <c r="I658" s="84"/>
      <c r="J658" s="124"/>
    </row>
    <row r="659" spans="1:10" s="2" customFormat="1" ht="15" thickBot="1" x14ac:dyDescent="0.35">
      <c r="A659" s="8">
        <f t="shared" si="34"/>
        <v>656</v>
      </c>
      <c r="B659" s="90" t="s">
        <v>751</v>
      </c>
      <c r="C659" s="11"/>
      <c r="D659" s="11"/>
      <c r="E659" s="26"/>
      <c r="F659" s="90">
        <v>10500</v>
      </c>
      <c r="G659" s="26"/>
      <c r="H659" s="90">
        <f t="shared" si="35"/>
        <v>10500</v>
      </c>
      <c r="I659" s="84"/>
      <c r="J659" s="124"/>
    </row>
    <row r="660" spans="1:10" s="2" customFormat="1" ht="15.6" x14ac:dyDescent="0.3">
      <c r="A660" s="8">
        <f t="shared" si="34"/>
        <v>657</v>
      </c>
      <c r="B660" s="89" t="s">
        <v>761</v>
      </c>
      <c r="C660" s="11"/>
      <c r="D660" s="11"/>
      <c r="E660" s="26"/>
      <c r="F660" s="92">
        <f>SUM(F653:F659)</f>
        <v>739941</v>
      </c>
      <c r="G660" s="26">
        <v>739941</v>
      </c>
      <c r="H660" s="92">
        <f t="shared" si="35"/>
        <v>739941</v>
      </c>
      <c r="I660" s="84"/>
      <c r="J660" s="124"/>
    </row>
    <row r="661" spans="1:10" s="2" customFormat="1" x14ac:dyDescent="0.3">
      <c r="A661" s="8">
        <f t="shared" si="34"/>
        <v>658</v>
      </c>
      <c r="B661" s="108"/>
      <c r="E661" s="223">
        <f>SUM(E3:E660)</f>
        <v>457202</v>
      </c>
      <c r="F661" s="44">
        <f>F651-F660</f>
        <v>38059</v>
      </c>
      <c r="G661" s="223">
        <f>SUM(G3:G660)</f>
        <v>791941</v>
      </c>
      <c r="H661" s="44">
        <f>G661-E661</f>
        <v>334739</v>
      </c>
      <c r="I661" s="84"/>
      <c r="J661" s="124"/>
    </row>
    <row r="662" spans="1:10" s="2" customFormat="1" x14ac:dyDescent="0.3">
      <c r="A662" s="8">
        <f t="shared" si="34"/>
        <v>659</v>
      </c>
      <c r="C662" s="3"/>
      <c r="D662" s="3"/>
      <c r="E662" s="26"/>
      <c r="F662" s="3"/>
      <c r="G662" s="26"/>
      <c r="H662" s="3"/>
      <c r="I662" s="84"/>
      <c r="J662" s="124"/>
    </row>
    <row r="663" spans="1:10" s="2" customFormat="1" ht="15.6" x14ac:dyDescent="0.3">
      <c r="A663" s="8">
        <f t="shared" si="34"/>
        <v>660</v>
      </c>
      <c r="B663" s="27" t="s">
        <v>775</v>
      </c>
      <c r="C663" s="95">
        <f>C646-C640</f>
        <v>1908474.9100000001</v>
      </c>
      <c r="D663" s="95">
        <f>D646-D640</f>
        <v>1527322.1172690578</v>
      </c>
      <c r="E663" s="26"/>
      <c r="F663" s="95">
        <f>F646-F640+F661</f>
        <v>3084665.2576109022</v>
      </c>
      <c r="G663" s="26"/>
      <c r="H663" s="95">
        <f>F663-D663</f>
        <v>1557343.1403418444</v>
      </c>
      <c r="I663" s="84"/>
      <c r="J663" s="124"/>
    </row>
    <row r="664" spans="1:10" s="238" customFormat="1" ht="15.6" x14ac:dyDescent="0.3">
      <c r="A664" s="232"/>
      <c r="B664" s="233" t="s">
        <v>774</v>
      </c>
      <c r="C664" s="234">
        <v>970000</v>
      </c>
      <c r="D664" s="234">
        <v>970000</v>
      </c>
      <c r="E664" s="235"/>
      <c r="F664" s="234">
        <v>970000</v>
      </c>
      <c r="G664" s="235"/>
      <c r="H664" s="234">
        <f>F664-D664</f>
        <v>0</v>
      </c>
      <c r="I664" s="236"/>
      <c r="J664" s="237"/>
    </row>
    <row r="665" spans="1:10" s="2" customFormat="1" ht="15.6" x14ac:dyDescent="0.3">
      <c r="A665" s="8"/>
      <c r="B665" s="27" t="s">
        <v>932</v>
      </c>
      <c r="C665" s="97">
        <f>C663-C664</f>
        <v>938474.91000000015</v>
      </c>
      <c r="D665" s="97">
        <f t="shared" ref="D665:F665" si="36">D663-D664</f>
        <v>557322.11726905778</v>
      </c>
      <c r="E665" s="95"/>
      <c r="F665" s="97">
        <f t="shared" si="36"/>
        <v>2114665.2576109022</v>
      </c>
      <c r="G665" s="26"/>
      <c r="H665" s="97">
        <f>F665-D665</f>
        <v>1557343.1403418444</v>
      </c>
      <c r="I665" s="84"/>
      <c r="J665" s="124"/>
    </row>
    <row r="666" spans="1:10" s="2" customFormat="1" ht="15.6" x14ac:dyDescent="0.3">
      <c r="A666" s="8"/>
      <c r="B666" s="27" t="s">
        <v>778</v>
      </c>
      <c r="C666" s="95">
        <v>3500000</v>
      </c>
      <c r="D666" s="95">
        <v>3500000</v>
      </c>
      <c r="E666" s="26"/>
      <c r="F666" s="95">
        <v>3500000</v>
      </c>
      <c r="G666" s="26"/>
      <c r="H666" s="95">
        <v>3500000</v>
      </c>
      <c r="I666" s="84"/>
      <c r="J666" s="124"/>
    </row>
    <row r="667" spans="1:10" s="2" customFormat="1" ht="15.6" x14ac:dyDescent="0.3">
      <c r="A667" s="8"/>
      <c r="B667" s="27"/>
      <c r="C667" s="95"/>
      <c r="D667" s="95"/>
      <c r="E667" s="26"/>
      <c r="F667" s="95"/>
      <c r="G667" s="26"/>
      <c r="H667" s="95"/>
      <c r="I667" s="84"/>
      <c r="J667" s="124"/>
    </row>
    <row r="668" spans="1:10" s="2" customFormat="1" ht="16.2" thickBot="1" x14ac:dyDescent="0.35">
      <c r="A668" s="8"/>
      <c r="C668" s="95"/>
      <c r="D668" s="95"/>
      <c r="E668" s="26"/>
      <c r="F668" s="95"/>
      <c r="G668" s="26"/>
      <c r="H668" s="95"/>
      <c r="I668" s="84"/>
      <c r="J668" s="124"/>
    </row>
    <row r="669" spans="1:10" s="2" customFormat="1" ht="31.2" x14ac:dyDescent="0.3">
      <c r="A669" s="8"/>
      <c r="B669" s="259" t="s">
        <v>940</v>
      </c>
      <c r="C669" s="246"/>
      <c r="D669" s="256" t="s">
        <v>762</v>
      </c>
      <c r="E669" s="247"/>
      <c r="F669" s="257" t="s">
        <v>729</v>
      </c>
      <c r="G669" s="247"/>
      <c r="H669" s="258" t="s">
        <v>770</v>
      </c>
      <c r="I669" s="84"/>
      <c r="J669" s="124"/>
    </row>
    <row r="670" spans="1:10" s="2" customFormat="1" ht="15.6" x14ac:dyDescent="0.3">
      <c r="A670" s="8"/>
      <c r="B670" s="248" t="s">
        <v>933</v>
      </c>
      <c r="C670" s="249"/>
      <c r="D670" s="249">
        <f>D665</f>
        <v>557322.11726905778</v>
      </c>
      <c r="E670" s="26"/>
      <c r="F670" s="249">
        <f>F665</f>
        <v>2114665.2576109022</v>
      </c>
      <c r="G670" s="26"/>
      <c r="H670" s="253">
        <f t="shared" ref="H670:H675" si="37">F670-D670</f>
        <v>1557343.1403418444</v>
      </c>
      <c r="I670" s="84"/>
      <c r="J670" s="124"/>
    </row>
    <row r="671" spans="1:10" s="2" customFormat="1" ht="15.6" x14ac:dyDescent="0.3">
      <c r="A671" s="8"/>
      <c r="B671" s="248" t="s">
        <v>934</v>
      </c>
      <c r="C671" s="249"/>
      <c r="D671" s="249">
        <f>D663</f>
        <v>1527322.1172690578</v>
      </c>
      <c r="E671" s="26"/>
      <c r="F671" s="249">
        <f>F663</f>
        <v>3084665.2576109022</v>
      </c>
      <c r="G671" s="26"/>
      <c r="H671" s="253">
        <f t="shared" si="37"/>
        <v>1557343.1403418444</v>
      </c>
      <c r="I671" s="84"/>
      <c r="J671" s="124"/>
    </row>
    <row r="672" spans="1:10" s="2" customFormat="1" ht="15.6" x14ac:dyDescent="0.3">
      <c r="A672" s="8"/>
      <c r="B672" s="248" t="s">
        <v>930</v>
      </c>
      <c r="D672" s="249">
        <f>Revenue!H138</f>
        <v>5100000</v>
      </c>
      <c r="E672" s="26"/>
      <c r="F672" s="249">
        <f>Revenue!J138</f>
        <v>4400000</v>
      </c>
      <c r="G672" s="26"/>
      <c r="H672" s="253">
        <f t="shared" si="37"/>
        <v>-700000</v>
      </c>
      <c r="I672" s="84"/>
      <c r="J672" s="124"/>
    </row>
    <row r="673" spans="1:10" s="2" customFormat="1" ht="15.6" x14ac:dyDescent="0.3">
      <c r="A673" s="8"/>
      <c r="B673" s="248" t="s">
        <v>935</v>
      </c>
      <c r="C673" s="249"/>
      <c r="D673" s="249">
        <f>E661</f>
        <v>457202</v>
      </c>
      <c r="E673" s="26"/>
      <c r="F673" s="249">
        <f>G661</f>
        <v>791941</v>
      </c>
      <c r="G673" s="26"/>
      <c r="H673" s="253">
        <f t="shared" si="37"/>
        <v>334739</v>
      </c>
      <c r="I673" s="84"/>
      <c r="J673" s="124"/>
    </row>
    <row r="674" spans="1:10" s="2" customFormat="1" ht="15.6" x14ac:dyDescent="0.3">
      <c r="A674" s="8"/>
      <c r="B674" s="248" t="s">
        <v>931</v>
      </c>
      <c r="C674" s="249"/>
      <c r="D674" s="249">
        <v>925000</v>
      </c>
      <c r="E674" s="26"/>
      <c r="F674" s="249">
        <v>925000</v>
      </c>
      <c r="G674" s="26"/>
      <c r="H674" s="253">
        <f t="shared" si="37"/>
        <v>0</v>
      </c>
      <c r="I674" s="84"/>
      <c r="J674" s="124"/>
    </row>
    <row r="675" spans="1:10" s="2" customFormat="1" ht="16.2" thickBot="1" x14ac:dyDescent="0.35">
      <c r="A675" s="8"/>
      <c r="B675" s="250" t="s">
        <v>936</v>
      </c>
      <c r="C675" s="251"/>
      <c r="D675" s="252">
        <f>D671-D672+D673-D674+D670</f>
        <v>-3483153.7654618844</v>
      </c>
      <c r="E675" s="254"/>
      <c r="F675" s="252">
        <f>F671-F672+F673-F674+F670</f>
        <v>666271.51522180438</v>
      </c>
      <c r="G675" s="254"/>
      <c r="H675" s="255">
        <f t="shared" si="37"/>
        <v>4149425.2806836888</v>
      </c>
      <c r="I675" s="84"/>
      <c r="J675" s="124"/>
    </row>
    <row r="676" spans="1:10" s="2" customFormat="1" ht="15.6" x14ac:dyDescent="0.3">
      <c r="A676" s="8"/>
      <c r="C676" s="95"/>
      <c r="D676" s="95"/>
      <c r="E676" s="26"/>
      <c r="F676" s="95"/>
      <c r="G676" s="26"/>
      <c r="H676" s="95"/>
      <c r="I676" s="84"/>
      <c r="J676" s="124"/>
    </row>
    <row r="677" spans="1:10" s="2" customFormat="1" ht="15.6" x14ac:dyDescent="0.3">
      <c r="A677" s="8"/>
      <c r="B677" s="98"/>
      <c r="C677" s="98"/>
      <c r="D677" s="98"/>
      <c r="E677" s="26"/>
      <c r="F677" s="98"/>
      <c r="G677" s="26"/>
      <c r="H677" s="98"/>
      <c r="I677" s="84"/>
      <c r="J677" s="124"/>
    </row>
    <row r="678" spans="1:10" s="2" customFormat="1" ht="15.6" x14ac:dyDescent="0.3">
      <c r="A678" s="8"/>
      <c r="B678" s="17"/>
      <c r="C678" s="95"/>
      <c r="D678" s="95"/>
      <c r="E678" s="26"/>
      <c r="F678" s="95"/>
      <c r="G678" s="26"/>
      <c r="H678" s="95"/>
      <c r="I678" s="84"/>
      <c r="J678" s="124"/>
    </row>
    <row r="679" spans="1:10" s="2" customFormat="1" x14ac:dyDescent="0.3">
      <c r="A679" s="8"/>
      <c r="C679" s="10"/>
      <c r="D679" s="10"/>
      <c r="E679" s="26"/>
      <c r="F679" s="10"/>
      <c r="G679" s="26"/>
      <c r="H679" s="10"/>
      <c r="I679" s="84"/>
      <c r="J679" s="124"/>
    </row>
    <row r="680" spans="1:10" s="2" customFormat="1" x14ac:dyDescent="0.3">
      <c r="A680" s="8"/>
      <c r="C680" s="10"/>
      <c r="D680" s="10"/>
      <c r="E680" s="26"/>
      <c r="F680" s="10"/>
      <c r="G680" s="26"/>
      <c r="H680" s="10"/>
      <c r="I680" s="84"/>
      <c r="J680" s="124"/>
    </row>
    <row r="681" spans="1:10" s="2" customFormat="1" x14ac:dyDescent="0.3">
      <c r="A681" s="8"/>
      <c r="E681" s="26"/>
      <c r="G681" s="26"/>
      <c r="I681" s="84"/>
      <c r="J681" s="124"/>
    </row>
    <row r="682" spans="1:10" s="2" customFormat="1" x14ac:dyDescent="0.3">
      <c r="A682" s="8"/>
      <c r="E682" s="26"/>
      <c r="G682" s="26"/>
      <c r="I682" s="84"/>
      <c r="J682" s="124"/>
    </row>
    <row r="683" spans="1:10" s="2" customFormat="1" x14ac:dyDescent="0.3">
      <c r="A683" s="8"/>
      <c r="E683" s="26"/>
      <c r="G683" s="26"/>
      <c r="I683" s="84"/>
      <c r="J683" s="124"/>
    </row>
    <row r="684" spans="1:10" s="2" customFormat="1" x14ac:dyDescent="0.3">
      <c r="A684" s="8"/>
      <c r="E684" s="26"/>
      <c r="G684" s="26"/>
      <c r="I684" s="84"/>
      <c r="J684" s="124"/>
    </row>
    <row r="685" spans="1:10" s="2" customFormat="1" x14ac:dyDescent="0.3">
      <c r="A685" s="8"/>
      <c r="E685" s="26"/>
      <c r="G685" s="26"/>
      <c r="I685" s="84"/>
      <c r="J685" s="124"/>
    </row>
    <row r="686" spans="1:10" s="2" customFormat="1" x14ac:dyDescent="0.3">
      <c r="A686" s="8"/>
      <c r="E686" s="26"/>
      <c r="G686" s="26"/>
      <c r="I686" s="84"/>
      <c r="J686" s="124"/>
    </row>
    <row r="687" spans="1:10" s="2" customFormat="1" x14ac:dyDescent="0.3">
      <c r="A687" s="8"/>
      <c r="E687" s="26"/>
      <c r="G687" s="26"/>
      <c r="I687" s="84"/>
      <c r="J687" s="124"/>
    </row>
    <row r="688" spans="1:10" s="2" customFormat="1" x14ac:dyDescent="0.3">
      <c r="A688" s="8"/>
      <c r="E688" s="26"/>
      <c r="G688" s="26"/>
      <c r="I688" s="84"/>
      <c r="J688" s="124"/>
    </row>
    <row r="689" spans="1:10" s="17" customFormat="1" ht="15.6" x14ac:dyDescent="0.3">
      <c r="A689" s="8"/>
      <c r="B689" s="2"/>
      <c r="C689" s="2"/>
      <c r="D689" s="2"/>
      <c r="E689" s="222"/>
      <c r="F689" s="2"/>
      <c r="G689" s="222"/>
      <c r="H689" s="2"/>
      <c r="I689" s="83"/>
      <c r="J689" s="123"/>
    </row>
    <row r="690" spans="1:10" x14ac:dyDescent="0.3">
      <c r="C690" s="2"/>
      <c r="D690" s="2"/>
      <c r="F690" s="2"/>
      <c r="H690" s="2"/>
    </row>
    <row r="691" spans="1:10" ht="15.6" x14ac:dyDescent="0.3">
      <c r="A691" s="94"/>
      <c r="C691" s="2"/>
      <c r="D691" s="2"/>
      <c r="F691" s="2"/>
      <c r="H691" s="2"/>
    </row>
    <row r="692" spans="1:10" s="2" customFormat="1" x14ac:dyDescent="0.3">
      <c r="A692" s="8"/>
      <c r="E692" s="26"/>
      <c r="G692" s="26"/>
      <c r="I692" s="84"/>
      <c r="J692" s="124"/>
    </row>
    <row r="693" spans="1:10" s="2" customFormat="1" x14ac:dyDescent="0.3">
      <c r="A693" s="8"/>
      <c r="E693" s="26"/>
      <c r="G693" s="26"/>
      <c r="I693" s="84"/>
      <c r="J693" s="124"/>
    </row>
    <row r="694" spans="1:10" s="2" customFormat="1" ht="15.6" x14ac:dyDescent="0.3">
      <c r="A694" s="8"/>
      <c r="B694" s="17"/>
      <c r="C694" s="17"/>
      <c r="D694" s="17"/>
      <c r="E694" s="26"/>
      <c r="F694" s="17"/>
      <c r="G694" s="26"/>
      <c r="H694" s="17"/>
      <c r="I694" s="84"/>
      <c r="J694" s="124"/>
    </row>
    <row r="695" spans="1:10" s="2" customFormat="1" x14ac:dyDescent="0.3">
      <c r="A695" s="8"/>
      <c r="C695" s="10"/>
      <c r="D695" s="10"/>
      <c r="E695" s="26"/>
      <c r="F695" s="10"/>
      <c r="G695" s="26"/>
      <c r="H695" s="10"/>
      <c r="I695" s="84"/>
      <c r="J695" s="124"/>
    </row>
    <row r="696" spans="1:10" s="2" customFormat="1" x14ac:dyDescent="0.3">
      <c r="A696" s="8"/>
      <c r="C696" s="10"/>
      <c r="D696" s="10"/>
      <c r="E696" s="26"/>
      <c r="F696" s="10"/>
      <c r="G696" s="26"/>
      <c r="H696" s="10"/>
      <c r="I696" s="84"/>
      <c r="J696" s="124"/>
    </row>
    <row r="697" spans="1:10" s="2" customFormat="1" x14ac:dyDescent="0.3">
      <c r="A697" s="8"/>
      <c r="E697" s="26"/>
      <c r="G697" s="26"/>
      <c r="I697" s="84"/>
      <c r="J697" s="124"/>
    </row>
    <row r="698" spans="1:10" s="2" customFormat="1" x14ac:dyDescent="0.3">
      <c r="A698" s="8"/>
      <c r="E698" s="26"/>
      <c r="G698" s="26"/>
      <c r="I698" s="84"/>
      <c r="J698" s="124"/>
    </row>
    <row r="699" spans="1:10" s="2" customFormat="1" x14ac:dyDescent="0.3">
      <c r="A699" s="8"/>
      <c r="E699" s="26"/>
      <c r="G699" s="26"/>
      <c r="I699" s="84"/>
      <c r="J699" s="124"/>
    </row>
    <row r="700" spans="1:10" s="2" customFormat="1" x14ac:dyDescent="0.3">
      <c r="A700" s="8"/>
      <c r="E700" s="26"/>
      <c r="G700" s="26"/>
      <c r="I700" s="84"/>
      <c r="J700" s="124"/>
    </row>
    <row r="701" spans="1:10" s="2" customFormat="1" x14ac:dyDescent="0.3">
      <c r="A701" s="8"/>
      <c r="E701" s="26"/>
      <c r="G701" s="26"/>
      <c r="I701" s="84"/>
      <c r="J701" s="124"/>
    </row>
    <row r="702" spans="1:10" s="2" customFormat="1" x14ac:dyDescent="0.3">
      <c r="A702" s="8"/>
      <c r="E702" s="26"/>
      <c r="G702" s="26"/>
      <c r="I702" s="84"/>
      <c r="J702" s="124"/>
    </row>
    <row r="703" spans="1:10" s="2" customFormat="1" x14ac:dyDescent="0.3">
      <c r="A703" s="8"/>
      <c r="E703" s="26"/>
      <c r="G703" s="26"/>
      <c r="I703" s="84"/>
      <c r="J703" s="124"/>
    </row>
    <row r="704" spans="1:10" s="2" customFormat="1" x14ac:dyDescent="0.3">
      <c r="A704" s="8"/>
      <c r="E704" s="26"/>
      <c r="G704" s="26"/>
      <c r="I704" s="84"/>
      <c r="J704" s="124"/>
    </row>
    <row r="705" spans="1:10" s="2" customFormat="1" x14ac:dyDescent="0.3">
      <c r="A705" s="8"/>
      <c r="E705" s="26"/>
      <c r="G705" s="26"/>
      <c r="I705" s="84"/>
      <c r="J705" s="124"/>
    </row>
    <row r="706" spans="1:10" s="2" customFormat="1" x14ac:dyDescent="0.3">
      <c r="A706" s="8"/>
      <c r="E706" s="26"/>
      <c r="G706" s="26"/>
      <c r="I706" s="84"/>
      <c r="J706" s="124"/>
    </row>
    <row r="707" spans="1:10" s="2" customFormat="1" x14ac:dyDescent="0.3">
      <c r="A707" s="8"/>
      <c r="E707" s="26"/>
      <c r="G707" s="26"/>
      <c r="I707" s="84"/>
      <c r="J707" s="124"/>
    </row>
    <row r="708" spans="1:10" s="2" customFormat="1" x14ac:dyDescent="0.3">
      <c r="A708" s="8"/>
      <c r="E708" s="26"/>
      <c r="G708" s="26"/>
      <c r="I708" s="84"/>
      <c r="J708" s="124"/>
    </row>
    <row r="709" spans="1:10" s="2" customFormat="1" x14ac:dyDescent="0.3">
      <c r="A709" s="8"/>
      <c r="E709" s="26"/>
      <c r="G709" s="26"/>
      <c r="I709" s="84"/>
      <c r="J709" s="124"/>
    </row>
    <row r="710" spans="1:10" s="17" customFormat="1" ht="15.6" x14ac:dyDescent="0.3">
      <c r="A710" s="8"/>
      <c r="B710" s="2"/>
      <c r="C710" s="2"/>
      <c r="D710" s="2"/>
      <c r="E710" s="222"/>
      <c r="F710" s="2"/>
      <c r="G710" s="222"/>
      <c r="H710" s="2"/>
      <c r="I710" s="83"/>
      <c r="J710" s="123"/>
    </row>
    <row r="711" spans="1:10" x14ac:dyDescent="0.3">
      <c r="C711" s="2"/>
      <c r="D711" s="2"/>
      <c r="F711" s="2"/>
      <c r="H711" s="2"/>
    </row>
    <row r="712" spans="1:10" ht="16.95" customHeight="1" x14ac:dyDescent="0.3">
      <c r="A712" s="94"/>
      <c r="C712" s="2"/>
      <c r="D712" s="2"/>
      <c r="F712" s="2"/>
      <c r="H712" s="2"/>
    </row>
    <row r="713" spans="1:10" s="2" customFormat="1" x14ac:dyDescent="0.3">
      <c r="A713" s="8"/>
      <c r="E713" s="26"/>
      <c r="G713" s="26"/>
      <c r="I713" s="84"/>
      <c r="J713" s="124"/>
    </row>
    <row r="714" spans="1:10" s="2" customFormat="1" x14ac:dyDescent="0.3">
      <c r="A714" s="8"/>
      <c r="E714" s="26"/>
      <c r="G714" s="26"/>
      <c r="I714" s="84"/>
      <c r="J714" s="124"/>
    </row>
    <row r="715" spans="1:10" s="2" customFormat="1" ht="15.6" x14ac:dyDescent="0.3">
      <c r="A715" s="8"/>
      <c r="B715" s="17"/>
      <c r="C715" s="17"/>
      <c r="D715" s="17"/>
      <c r="E715" s="26"/>
      <c r="F715" s="17"/>
      <c r="G715" s="26"/>
      <c r="H715" s="17"/>
      <c r="I715" s="84"/>
      <c r="J715" s="124"/>
    </row>
    <row r="716" spans="1:10" s="2" customFormat="1" x14ac:dyDescent="0.3">
      <c r="A716" s="8"/>
      <c r="C716" s="10"/>
      <c r="D716" s="10"/>
      <c r="E716" s="26"/>
      <c r="F716" s="10"/>
      <c r="G716" s="26"/>
      <c r="H716" s="10"/>
      <c r="I716" s="84"/>
      <c r="J716" s="124"/>
    </row>
    <row r="717" spans="1:10" s="2" customFormat="1" x14ac:dyDescent="0.3">
      <c r="A717" s="8"/>
      <c r="C717" s="10"/>
      <c r="D717" s="10"/>
      <c r="E717" s="26"/>
      <c r="F717" s="10"/>
      <c r="G717" s="26"/>
      <c r="H717" s="10"/>
      <c r="I717" s="84"/>
      <c r="J717" s="124"/>
    </row>
    <row r="718" spans="1:10" s="2" customFormat="1" x14ac:dyDescent="0.3">
      <c r="A718" s="8"/>
      <c r="E718" s="26"/>
      <c r="G718" s="26"/>
      <c r="I718" s="84"/>
      <c r="J718" s="124"/>
    </row>
    <row r="719" spans="1:10" s="2" customFormat="1" x14ac:dyDescent="0.3">
      <c r="A719" s="8"/>
      <c r="E719" s="26"/>
      <c r="G719" s="26"/>
      <c r="I719" s="84"/>
      <c r="J719" s="124"/>
    </row>
    <row r="720" spans="1:10" s="2" customFormat="1" x14ac:dyDescent="0.3">
      <c r="A720" s="8"/>
      <c r="E720" s="26"/>
      <c r="G720" s="26"/>
      <c r="I720" s="84"/>
      <c r="J720" s="124"/>
    </row>
    <row r="721" spans="1:10" s="17" customFormat="1" ht="15.6" x14ac:dyDescent="0.3">
      <c r="A721" s="8"/>
      <c r="B721" s="2"/>
      <c r="C721" s="2"/>
      <c r="D721" s="2"/>
      <c r="E721" s="222"/>
      <c r="F721" s="2"/>
      <c r="G721" s="222"/>
      <c r="H721" s="2"/>
      <c r="I721" s="83"/>
      <c r="J721" s="123"/>
    </row>
    <row r="722" spans="1:10" x14ac:dyDescent="0.3">
      <c r="C722" s="2"/>
      <c r="D722" s="2"/>
      <c r="F722" s="2"/>
      <c r="H722" s="2"/>
    </row>
    <row r="723" spans="1:10" ht="15.6" x14ac:dyDescent="0.3">
      <c r="A723" s="94"/>
      <c r="C723" s="2"/>
      <c r="D723" s="2"/>
      <c r="F723" s="2"/>
      <c r="H723" s="2"/>
    </row>
    <row r="724" spans="1:10" s="2" customFormat="1" x14ac:dyDescent="0.3">
      <c r="A724" s="8"/>
      <c r="E724" s="26"/>
      <c r="G724" s="26"/>
      <c r="I724" s="84"/>
      <c r="J724" s="124"/>
    </row>
    <row r="725" spans="1:10" s="2" customFormat="1" x14ac:dyDescent="0.3">
      <c r="A725" s="8"/>
      <c r="E725" s="26"/>
      <c r="G725" s="26"/>
      <c r="I725" s="84"/>
      <c r="J725" s="124"/>
    </row>
    <row r="726" spans="1:10" s="2" customFormat="1" ht="15.6" x14ac:dyDescent="0.3">
      <c r="A726" s="8"/>
      <c r="B726" s="17"/>
      <c r="C726" s="17"/>
      <c r="D726" s="17"/>
      <c r="E726" s="26"/>
      <c r="F726" s="17"/>
      <c r="G726" s="26"/>
      <c r="H726" s="17"/>
      <c r="I726" s="84"/>
      <c r="J726" s="124"/>
    </row>
    <row r="727" spans="1:10" s="2" customFormat="1" x14ac:dyDescent="0.3">
      <c r="A727" s="8"/>
      <c r="C727" s="10"/>
      <c r="D727" s="10"/>
      <c r="E727" s="26"/>
      <c r="F727" s="10"/>
      <c r="G727" s="26"/>
      <c r="H727" s="10"/>
      <c r="I727" s="84"/>
      <c r="J727" s="124"/>
    </row>
    <row r="728" spans="1:10" s="2" customFormat="1" x14ac:dyDescent="0.3">
      <c r="A728" s="8"/>
      <c r="C728" s="10"/>
      <c r="D728" s="10"/>
      <c r="E728" s="26"/>
      <c r="F728" s="10"/>
      <c r="G728" s="26"/>
      <c r="H728" s="10"/>
      <c r="I728" s="84"/>
      <c r="J728" s="124"/>
    </row>
    <row r="729" spans="1:10" s="2" customFormat="1" x14ac:dyDescent="0.3">
      <c r="A729" s="8"/>
      <c r="E729" s="26"/>
      <c r="G729" s="26"/>
      <c r="I729" s="84"/>
      <c r="J729" s="124"/>
    </row>
    <row r="730" spans="1:10" s="2" customFormat="1" x14ac:dyDescent="0.3">
      <c r="A730" s="8"/>
      <c r="E730" s="26"/>
      <c r="G730" s="26"/>
      <c r="I730" s="84"/>
      <c r="J730" s="124"/>
    </row>
    <row r="731" spans="1:10" s="2" customFormat="1" x14ac:dyDescent="0.3">
      <c r="A731" s="8"/>
      <c r="E731" s="26"/>
      <c r="G731" s="26"/>
      <c r="I731" s="84"/>
      <c r="J731" s="124"/>
    </row>
    <row r="732" spans="1:10" s="2" customFormat="1" x14ac:dyDescent="0.3">
      <c r="A732" s="8"/>
      <c r="E732" s="26"/>
      <c r="G732" s="26"/>
      <c r="I732" s="84"/>
      <c r="J732" s="124"/>
    </row>
    <row r="733" spans="1:10" s="2" customFormat="1" x14ac:dyDescent="0.3">
      <c r="A733" s="8"/>
      <c r="E733" s="26"/>
      <c r="G733" s="26"/>
      <c r="I733" s="84"/>
      <c r="J733" s="124"/>
    </row>
    <row r="734" spans="1:10" s="2" customFormat="1" x14ac:dyDescent="0.3">
      <c r="A734" s="8"/>
      <c r="E734" s="26"/>
      <c r="G734" s="26"/>
      <c r="I734" s="84"/>
      <c r="J734" s="124"/>
    </row>
    <row r="735" spans="1:10" s="2" customFormat="1" x14ac:dyDescent="0.3">
      <c r="A735" s="8"/>
      <c r="E735" s="26"/>
      <c r="G735" s="26"/>
      <c r="I735" s="84"/>
      <c r="J735" s="124"/>
    </row>
    <row r="736" spans="1:10" s="2" customFormat="1" x14ac:dyDescent="0.3">
      <c r="A736" s="8"/>
      <c r="E736" s="26"/>
      <c r="G736" s="26"/>
      <c r="I736" s="84"/>
      <c r="J736" s="124"/>
    </row>
    <row r="737" spans="1:10" s="2" customFormat="1" x14ac:dyDescent="0.3">
      <c r="A737" s="8"/>
      <c r="E737" s="26"/>
      <c r="G737" s="26"/>
      <c r="I737" s="84"/>
      <c r="J737" s="124"/>
    </row>
    <row r="738" spans="1:10" s="2" customFormat="1" x14ac:dyDescent="0.3">
      <c r="A738" s="8"/>
      <c r="E738" s="26"/>
      <c r="G738" s="26"/>
      <c r="I738" s="84"/>
      <c r="J738" s="124"/>
    </row>
    <row r="739" spans="1:10" s="2" customFormat="1" x14ac:dyDescent="0.3">
      <c r="A739" s="8"/>
      <c r="E739" s="26"/>
      <c r="G739" s="26"/>
      <c r="I739" s="84"/>
      <c r="J739" s="124"/>
    </row>
    <row r="740" spans="1:10" s="2" customFormat="1" x14ac:dyDescent="0.3">
      <c r="A740" s="8"/>
      <c r="E740" s="26"/>
      <c r="G740" s="26"/>
      <c r="I740" s="84"/>
      <c r="J740" s="124"/>
    </row>
    <row r="741" spans="1:10" s="2" customFormat="1" x14ac:dyDescent="0.3">
      <c r="A741" s="8"/>
      <c r="E741" s="26"/>
      <c r="G741" s="26"/>
      <c r="I741" s="84"/>
      <c r="J741" s="124"/>
    </row>
    <row r="742" spans="1:10" s="2" customFormat="1" x14ac:dyDescent="0.3">
      <c r="A742" s="8"/>
      <c r="E742" s="26"/>
      <c r="G742" s="26"/>
      <c r="I742" s="84"/>
      <c r="J742" s="124"/>
    </row>
    <row r="743" spans="1:10" s="17" customFormat="1" ht="15.6" x14ac:dyDescent="0.3">
      <c r="A743" s="8"/>
      <c r="B743" s="2"/>
      <c r="C743" s="2"/>
      <c r="D743" s="2"/>
      <c r="E743" s="222"/>
      <c r="F743" s="2"/>
      <c r="G743" s="222"/>
      <c r="H743" s="2"/>
      <c r="I743" s="83"/>
      <c r="J743" s="123"/>
    </row>
    <row r="744" spans="1:10" x14ac:dyDescent="0.3">
      <c r="C744" s="2"/>
      <c r="D744" s="2"/>
      <c r="F744" s="2"/>
      <c r="H744" s="2"/>
    </row>
    <row r="745" spans="1:10" ht="15.6" x14ac:dyDescent="0.3">
      <c r="A745" s="94"/>
      <c r="C745" s="2"/>
      <c r="D745" s="2"/>
      <c r="F745" s="2"/>
      <c r="H745" s="2"/>
    </row>
    <row r="746" spans="1:10" s="2" customFormat="1" x14ac:dyDescent="0.3">
      <c r="A746" s="8"/>
      <c r="E746" s="26"/>
      <c r="G746" s="26"/>
      <c r="I746" s="84"/>
      <c r="J746" s="124"/>
    </row>
    <row r="747" spans="1:10" s="2" customFormat="1" x14ac:dyDescent="0.3">
      <c r="A747" s="8"/>
      <c r="E747" s="26"/>
      <c r="G747" s="26"/>
      <c r="I747" s="84"/>
      <c r="J747" s="124"/>
    </row>
    <row r="748" spans="1:10" s="2" customFormat="1" ht="15.6" x14ac:dyDescent="0.3">
      <c r="A748" s="8"/>
      <c r="B748" s="17"/>
      <c r="C748" s="17"/>
      <c r="D748" s="17"/>
      <c r="E748" s="26"/>
      <c r="F748" s="17"/>
      <c r="G748" s="26"/>
      <c r="H748" s="17"/>
      <c r="I748" s="84"/>
      <c r="J748" s="124"/>
    </row>
    <row r="749" spans="1:10" s="2" customFormat="1" x14ac:dyDescent="0.3">
      <c r="A749" s="8"/>
      <c r="C749" s="10"/>
      <c r="D749" s="10"/>
      <c r="E749" s="26"/>
      <c r="F749" s="10"/>
      <c r="G749" s="26"/>
      <c r="H749" s="10"/>
      <c r="I749" s="84"/>
      <c r="J749" s="124"/>
    </row>
    <row r="750" spans="1:10" s="2" customFormat="1" x14ac:dyDescent="0.3">
      <c r="A750" s="8"/>
      <c r="C750" s="10"/>
      <c r="D750" s="10"/>
      <c r="E750" s="26"/>
      <c r="F750" s="10"/>
      <c r="G750" s="26"/>
      <c r="H750" s="10"/>
      <c r="I750" s="84"/>
      <c r="J750" s="124"/>
    </row>
    <row r="751" spans="1:10" s="2" customFormat="1" x14ac:dyDescent="0.3">
      <c r="A751" s="8"/>
      <c r="E751" s="26"/>
      <c r="G751" s="26"/>
      <c r="I751" s="84"/>
      <c r="J751" s="124"/>
    </row>
    <row r="752" spans="1:10" s="2" customFormat="1" x14ac:dyDescent="0.3">
      <c r="A752" s="8"/>
      <c r="E752" s="26"/>
      <c r="G752" s="26"/>
      <c r="I752" s="84"/>
      <c r="J752" s="124"/>
    </row>
    <row r="753" spans="1:10" s="2" customFormat="1" x14ac:dyDescent="0.3">
      <c r="A753" s="8"/>
      <c r="E753" s="26"/>
      <c r="G753" s="26"/>
      <c r="I753" s="84"/>
      <c r="J753" s="124"/>
    </row>
    <row r="754" spans="1:10" s="2" customFormat="1" x14ac:dyDescent="0.3">
      <c r="A754" s="8"/>
      <c r="E754" s="26"/>
      <c r="G754" s="26"/>
      <c r="I754" s="84"/>
      <c r="J754" s="124"/>
    </row>
    <row r="755" spans="1:10" s="2" customFormat="1" x14ac:dyDescent="0.3">
      <c r="A755" s="8"/>
      <c r="E755" s="26"/>
      <c r="G755" s="26"/>
      <c r="I755" s="84"/>
      <c r="J755" s="124"/>
    </row>
    <row r="756" spans="1:10" s="2" customFormat="1" x14ac:dyDescent="0.3">
      <c r="A756" s="8"/>
      <c r="E756" s="26"/>
      <c r="G756" s="26"/>
      <c r="I756" s="84"/>
      <c r="J756" s="124"/>
    </row>
    <row r="757" spans="1:10" s="2" customFormat="1" x14ac:dyDescent="0.3">
      <c r="A757" s="8"/>
      <c r="E757" s="26"/>
      <c r="G757" s="26"/>
      <c r="I757" s="84"/>
      <c r="J757" s="124"/>
    </row>
    <row r="758" spans="1:10" s="2" customFormat="1" x14ac:dyDescent="0.3">
      <c r="A758" s="8"/>
      <c r="E758" s="26"/>
      <c r="G758" s="26"/>
      <c r="I758" s="84"/>
      <c r="J758" s="124"/>
    </row>
    <row r="759" spans="1:10" s="2" customFormat="1" x14ac:dyDescent="0.3">
      <c r="A759" s="8"/>
      <c r="E759" s="26"/>
      <c r="G759" s="26"/>
      <c r="I759" s="84"/>
      <c r="J759" s="124"/>
    </row>
    <row r="760" spans="1:10" s="2" customFormat="1" x14ac:dyDescent="0.3">
      <c r="A760" s="8"/>
      <c r="E760" s="26"/>
      <c r="G760" s="26"/>
      <c r="I760" s="84"/>
      <c r="J760" s="124"/>
    </row>
    <row r="761" spans="1:10" s="2" customFormat="1" x14ac:dyDescent="0.3">
      <c r="A761" s="8"/>
      <c r="E761" s="26"/>
      <c r="G761" s="26"/>
      <c r="I761" s="84"/>
      <c r="J761" s="124"/>
    </row>
    <row r="762" spans="1:10" s="2" customFormat="1" x14ac:dyDescent="0.3">
      <c r="A762" s="8"/>
      <c r="E762" s="26"/>
      <c r="G762" s="26"/>
      <c r="I762" s="84"/>
      <c r="J762" s="124"/>
    </row>
    <row r="763" spans="1:10" s="17" customFormat="1" ht="15.6" x14ac:dyDescent="0.3">
      <c r="A763" s="8"/>
      <c r="B763" s="2"/>
      <c r="C763" s="2"/>
      <c r="D763" s="2"/>
      <c r="E763" s="222"/>
      <c r="F763" s="2"/>
      <c r="G763" s="222"/>
      <c r="H763" s="2"/>
      <c r="I763" s="83"/>
      <c r="J763" s="123"/>
    </row>
    <row r="764" spans="1:10" x14ac:dyDescent="0.3">
      <c r="C764" s="2"/>
      <c r="D764" s="2"/>
      <c r="F764" s="2"/>
      <c r="H764" s="2"/>
    </row>
    <row r="765" spans="1:10" ht="15.6" x14ac:dyDescent="0.3">
      <c r="A765" s="94"/>
      <c r="C765" s="2"/>
      <c r="D765" s="2"/>
      <c r="F765" s="2"/>
      <c r="H765" s="2"/>
    </row>
    <row r="766" spans="1:10" s="2" customFormat="1" x14ac:dyDescent="0.3">
      <c r="A766" s="8"/>
      <c r="E766" s="26"/>
      <c r="G766" s="26"/>
      <c r="I766" s="84"/>
      <c r="J766" s="124"/>
    </row>
    <row r="767" spans="1:10" s="2" customFormat="1" x14ac:dyDescent="0.3">
      <c r="A767" s="8"/>
      <c r="E767" s="26"/>
      <c r="G767" s="26"/>
      <c r="I767" s="84"/>
      <c r="J767" s="124"/>
    </row>
    <row r="768" spans="1:10" s="2" customFormat="1" ht="15.6" x14ac:dyDescent="0.3">
      <c r="A768" s="8"/>
      <c r="B768" s="17"/>
      <c r="C768" s="17"/>
      <c r="D768" s="17"/>
      <c r="E768" s="26"/>
      <c r="F768" s="17"/>
      <c r="G768" s="26"/>
      <c r="H768" s="17"/>
      <c r="I768" s="84"/>
      <c r="J768" s="124"/>
    </row>
    <row r="769" spans="1:10" s="2" customFormat="1" x14ac:dyDescent="0.3">
      <c r="A769" s="8"/>
      <c r="C769" s="10"/>
      <c r="D769" s="10"/>
      <c r="E769" s="26"/>
      <c r="F769" s="10"/>
      <c r="G769" s="26"/>
      <c r="H769" s="10"/>
      <c r="I769" s="84"/>
      <c r="J769" s="124"/>
    </row>
    <row r="770" spans="1:10" s="2" customFormat="1" x14ac:dyDescent="0.3">
      <c r="A770" s="8"/>
      <c r="B770" s="4"/>
      <c r="C770" s="4"/>
      <c r="D770" s="4"/>
      <c r="E770" s="26"/>
      <c r="F770" s="4"/>
      <c r="G770" s="26"/>
      <c r="H770" s="4"/>
      <c r="I770" s="84"/>
      <c r="J770" s="124"/>
    </row>
    <row r="771" spans="1:10" s="2" customFormat="1" x14ac:dyDescent="0.3">
      <c r="A771" s="8"/>
      <c r="E771" s="26"/>
      <c r="G771" s="26"/>
      <c r="I771" s="84"/>
      <c r="J771" s="124"/>
    </row>
    <row r="772" spans="1:10" s="2" customFormat="1" x14ac:dyDescent="0.3">
      <c r="A772" s="8"/>
      <c r="E772" s="26"/>
      <c r="G772" s="26"/>
      <c r="I772" s="84"/>
      <c r="J772" s="124"/>
    </row>
    <row r="773" spans="1:10" s="2" customFormat="1" x14ac:dyDescent="0.3">
      <c r="A773" s="8"/>
      <c r="E773" s="26"/>
      <c r="G773" s="26"/>
      <c r="I773" s="84"/>
      <c r="J773" s="124"/>
    </row>
    <row r="774" spans="1:10" s="2" customFormat="1" x14ac:dyDescent="0.3">
      <c r="A774" s="8"/>
      <c r="E774" s="26"/>
      <c r="G774" s="26"/>
      <c r="I774" s="84"/>
      <c r="J774" s="124"/>
    </row>
    <row r="775" spans="1:10" s="2" customFormat="1" x14ac:dyDescent="0.3">
      <c r="A775" s="8"/>
      <c r="E775" s="26"/>
      <c r="G775" s="26"/>
      <c r="I775" s="84"/>
      <c r="J775" s="124"/>
    </row>
    <row r="776" spans="1:10" s="2" customFormat="1" x14ac:dyDescent="0.3">
      <c r="A776" s="8"/>
      <c r="E776" s="26"/>
      <c r="G776" s="26"/>
      <c r="I776" s="84"/>
      <c r="J776" s="124"/>
    </row>
    <row r="777" spans="1:10" s="2" customFormat="1" x14ac:dyDescent="0.3">
      <c r="A777" s="8"/>
      <c r="E777" s="26"/>
      <c r="G777" s="26"/>
      <c r="I777" s="84"/>
      <c r="J777" s="124"/>
    </row>
    <row r="778" spans="1:10" s="17" customFormat="1" ht="15.6" x14ac:dyDescent="0.3">
      <c r="A778" s="8"/>
      <c r="B778" s="2"/>
      <c r="C778" s="2"/>
      <c r="D778" s="2"/>
      <c r="E778" s="222"/>
      <c r="F778" s="2"/>
      <c r="G778" s="222"/>
      <c r="H778" s="2"/>
      <c r="I778" s="83"/>
      <c r="J778" s="123"/>
    </row>
    <row r="779" spans="1:10" x14ac:dyDescent="0.3">
      <c r="C779" s="2"/>
      <c r="D779" s="2"/>
      <c r="F779" s="2"/>
      <c r="H779" s="2"/>
    </row>
    <row r="780" spans="1:10" ht="15.6" x14ac:dyDescent="0.3">
      <c r="A780" s="94"/>
      <c r="C780" s="2"/>
      <c r="D780" s="2"/>
      <c r="F780" s="2"/>
      <c r="H780" s="2"/>
    </row>
    <row r="781" spans="1:10" x14ac:dyDescent="0.3">
      <c r="C781" s="2"/>
      <c r="D781" s="2"/>
      <c r="F781" s="2"/>
      <c r="H781" s="2"/>
    </row>
    <row r="782" spans="1:10" x14ac:dyDescent="0.3">
      <c r="C782" s="2"/>
      <c r="D782" s="2"/>
      <c r="F782" s="2"/>
      <c r="H782" s="2"/>
    </row>
    <row r="783" spans="1:10" ht="15.6" x14ac:dyDescent="0.3">
      <c r="B783" s="17"/>
      <c r="C783" s="17"/>
      <c r="D783" s="17"/>
      <c r="F783" s="17"/>
      <c r="H783" s="17"/>
    </row>
    <row r="784" spans="1:10" x14ac:dyDescent="0.3">
      <c r="C784" s="25"/>
      <c r="D784" s="25"/>
      <c r="F784" s="25"/>
      <c r="H784" s="25"/>
    </row>
    <row r="785" spans="3:8" x14ac:dyDescent="0.3">
      <c r="C785" s="3"/>
      <c r="D785" s="3"/>
      <c r="F785" s="3"/>
      <c r="H785" s="3"/>
    </row>
    <row r="786" spans="3:8" x14ac:dyDescent="0.3">
      <c r="C786" s="3"/>
      <c r="D786" s="3"/>
      <c r="F786" s="3"/>
      <c r="H786" s="3"/>
    </row>
    <row r="787" spans="3:8" x14ac:dyDescent="0.3">
      <c r="C787" s="3"/>
      <c r="D787" s="3"/>
      <c r="F787" s="3"/>
      <c r="H787" s="3"/>
    </row>
    <row r="788" spans="3:8" x14ac:dyDescent="0.3">
      <c r="C788" s="3"/>
      <c r="D788" s="3"/>
      <c r="F788" s="3"/>
      <c r="H788" s="3"/>
    </row>
    <row r="789" spans="3:8" x14ac:dyDescent="0.3">
      <c r="C789" s="3"/>
      <c r="D789" s="3"/>
      <c r="F789" s="3"/>
      <c r="H789" s="3"/>
    </row>
    <row r="790" spans="3:8" x14ac:dyDescent="0.3">
      <c r="C790" s="3"/>
      <c r="D790" s="3"/>
      <c r="F790" s="3"/>
      <c r="H790" s="3"/>
    </row>
    <row r="791" spans="3:8" x14ac:dyDescent="0.3">
      <c r="C791" s="3"/>
      <c r="D791" s="3"/>
      <c r="F791" s="3"/>
      <c r="H791" s="3"/>
    </row>
    <row r="792" spans="3:8" x14ac:dyDescent="0.3">
      <c r="C792" s="3"/>
      <c r="D792" s="3"/>
      <c r="F792" s="3"/>
      <c r="H792" s="3"/>
    </row>
    <row r="793" spans="3:8" x14ac:dyDescent="0.3">
      <c r="C793" s="3"/>
      <c r="D793" s="3"/>
      <c r="F793" s="3"/>
      <c r="H793" s="3"/>
    </row>
    <row r="794" spans="3:8" x14ac:dyDescent="0.3">
      <c r="C794" s="3"/>
      <c r="D794" s="3"/>
      <c r="F794" s="3"/>
      <c r="H794" s="3"/>
    </row>
    <row r="795" spans="3:8" x14ac:dyDescent="0.3">
      <c r="C795" s="3"/>
      <c r="D795" s="3"/>
      <c r="F795" s="3"/>
      <c r="H795" s="3"/>
    </row>
    <row r="796" spans="3:8" x14ac:dyDescent="0.3">
      <c r="C796" s="3"/>
      <c r="D796" s="3"/>
      <c r="F796" s="3"/>
      <c r="H796" s="3"/>
    </row>
    <row r="797" spans="3:8" x14ac:dyDescent="0.3">
      <c r="C797" s="3"/>
      <c r="D797" s="3"/>
      <c r="F797" s="3"/>
      <c r="H797" s="3"/>
    </row>
    <row r="798" spans="3:8" x14ac:dyDescent="0.3">
      <c r="C798" s="3"/>
      <c r="D798" s="3"/>
      <c r="F798" s="3"/>
      <c r="H798" s="3"/>
    </row>
    <row r="799" spans="3:8" x14ac:dyDescent="0.3">
      <c r="C799" s="3"/>
      <c r="D799" s="3"/>
      <c r="F799" s="3"/>
      <c r="H799" s="3"/>
    </row>
    <row r="800" spans="3:8" x14ac:dyDescent="0.3">
      <c r="C800" s="3"/>
      <c r="D800" s="3"/>
      <c r="F800" s="3"/>
      <c r="H800" s="3"/>
    </row>
    <row r="801" spans="3:8" x14ac:dyDescent="0.3">
      <c r="C801" s="3"/>
      <c r="D801" s="3"/>
      <c r="F801" s="3"/>
      <c r="H801" s="3"/>
    </row>
    <row r="802" spans="3:8" x14ac:dyDescent="0.3">
      <c r="C802" s="3"/>
      <c r="D802" s="3"/>
      <c r="F802" s="3"/>
      <c r="H802" s="3"/>
    </row>
    <row r="803" spans="3:8" x14ac:dyDescent="0.3">
      <c r="C803" s="3"/>
      <c r="D803" s="3"/>
      <c r="F803" s="3"/>
      <c r="H803" s="3"/>
    </row>
    <row r="804" spans="3:8" x14ac:dyDescent="0.3">
      <c r="C804" s="3"/>
      <c r="D804" s="3"/>
      <c r="F804" s="3"/>
      <c r="H804" s="3"/>
    </row>
    <row r="805" spans="3:8" x14ac:dyDescent="0.3">
      <c r="C805" s="3"/>
      <c r="D805" s="3"/>
      <c r="F805" s="3"/>
      <c r="H805" s="3"/>
    </row>
    <row r="806" spans="3:8" x14ac:dyDescent="0.3">
      <c r="C806" s="3"/>
      <c r="D806" s="3"/>
      <c r="F806" s="3"/>
      <c r="H806" s="3"/>
    </row>
    <row r="807" spans="3:8" x14ac:dyDescent="0.3">
      <c r="C807" s="3"/>
      <c r="D807" s="3"/>
      <c r="F807" s="3"/>
      <c r="H807" s="3"/>
    </row>
    <row r="808" spans="3:8" x14ac:dyDescent="0.3">
      <c r="C808" s="3"/>
      <c r="D808" s="3"/>
      <c r="F808" s="3"/>
      <c r="H808" s="3"/>
    </row>
    <row r="809" spans="3:8" x14ac:dyDescent="0.3">
      <c r="C809" s="3"/>
      <c r="D809" s="3"/>
      <c r="F809" s="3"/>
      <c r="H809" s="3"/>
    </row>
    <row r="810" spans="3:8" x14ac:dyDescent="0.3">
      <c r="C810" s="3"/>
      <c r="D810" s="3"/>
      <c r="F810" s="3"/>
      <c r="H810" s="3"/>
    </row>
    <row r="811" spans="3:8" x14ac:dyDescent="0.3">
      <c r="C811" s="3"/>
      <c r="D811" s="3"/>
      <c r="F811" s="3"/>
      <c r="H811" s="3"/>
    </row>
    <row r="812" spans="3:8" x14ac:dyDescent="0.3">
      <c r="C812" s="3"/>
      <c r="D812" s="3"/>
      <c r="F812" s="3"/>
      <c r="H812" s="3"/>
    </row>
    <row r="813" spans="3:8" x14ac:dyDescent="0.3">
      <c r="C813" s="3"/>
      <c r="D813" s="3"/>
      <c r="F813" s="3"/>
      <c r="H813" s="3"/>
    </row>
  </sheetData>
  <phoneticPr fontId="29" type="noConversion"/>
  <pageMargins left="0.7" right="0.7" top="0.75" bottom="0.75" header="0.3" footer="0.3"/>
  <pageSetup paperSize="5" orientation="landscape" r:id="rId1"/>
  <ignoredErrors>
    <ignoredError sqref="F70:F75 F117 F66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34"/>
  <sheetViews>
    <sheetView zoomScaleNormal="100" workbookViewId="0">
      <pane ySplit="1" topLeftCell="A18" activePane="bottomLeft" state="frozen"/>
      <selection pane="bottomLeft" activeCell="E45" sqref="E45"/>
    </sheetView>
  </sheetViews>
  <sheetFormatPr defaultRowHeight="13.2" x14ac:dyDescent="0.25"/>
  <cols>
    <col min="1" max="1" width="5.109375" customWidth="1"/>
    <col min="2" max="2" width="57.33203125" bestFit="1" customWidth="1"/>
    <col min="3" max="7" width="16.6640625" customWidth="1"/>
    <col min="8" max="8" width="20.44140625" customWidth="1"/>
  </cols>
  <sheetData>
    <row r="1" spans="1:8" ht="32.4" thickBot="1" x14ac:dyDescent="0.4">
      <c r="A1" s="8"/>
      <c r="B1" s="43" t="s">
        <v>688</v>
      </c>
      <c r="C1" s="14" t="s">
        <v>648</v>
      </c>
      <c r="D1" s="14" t="s">
        <v>696</v>
      </c>
      <c r="E1" s="14" t="s">
        <v>713</v>
      </c>
      <c r="F1" s="14" t="s">
        <v>649</v>
      </c>
      <c r="G1" s="14" t="s">
        <v>650</v>
      </c>
      <c r="H1" s="14" t="s">
        <v>651</v>
      </c>
    </row>
    <row r="2" spans="1:8" ht="18" x14ac:dyDescent="0.35">
      <c r="A2" s="8"/>
      <c r="B2" s="42" t="s">
        <v>409</v>
      </c>
      <c r="D2" s="45"/>
      <c r="E2" s="45"/>
      <c r="F2" s="43"/>
      <c r="G2" s="43"/>
      <c r="H2" s="43"/>
    </row>
    <row r="3" spans="1:8" ht="14.4" x14ac:dyDescent="0.3">
      <c r="A3" s="8">
        <v>648</v>
      </c>
      <c r="B3" s="11" t="s">
        <v>431</v>
      </c>
      <c r="C3" s="12">
        <v>312000</v>
      </c>
      <c r="D3" s="12">
        <v>259209.74</v>
      </c>
      <c r="E3" s="12">
        <f t="shared" ref="E3:E29" si="0">SUM(D3/11)*12</f>
        <v>282774.26181818178</v>
      </c>
      <c r="F3" s="12">
        <v>312000</v>
      </c>
      <c r="G3" s="12">
        <v>350000</v>
      </c>
      <c r="H3" s="12">
        <v>38000</v>
      </c>
    </row>
    <row r="4" spans="1:8" ht="14.4" x14ac:dyDescent="0.3">
      <c r="A4" s="8">
        <v>649</v>
      </c>
      <c r="B4" s="11" t="s">
        <v>432</v>
      </c>
      <c r="C4" s="12"/>
      <c r="D4" s="12"/>
      <c r="E4" s="12">
        <f t="shared" si="0"/>
        <v>0</v>
      </c>
      <c r="F4" s="12">
        <v>10000</v>
      </c>
      <c r="G4" s="12">
        <v>10000</v>
      </c>
      <c r="H4" s="12">
        <v>0</v>
      </c>
    </row>
    <row r="5" spans="1:8" ht="14.4" x14ac:dyDescent="0.3">
      <c r="A5" s="8">
        <v>650</v>
      </c>
      <c r="B5" s="11" t="s">
        <v>88</v>
      </c>
      <c r="C5" s="12"/>
      <c r="D5" s="12">
        <v>21360.42</v>
      </c>
      <c r="E5" s="12">
        <f t="shared" si="0"/>
        <v>23302.276363636363</v>
      </c>
      <c r="F5" s="12"/>
      <c r="G5" s="12">
        <v>50000</v>
      </c>
      <c r="H5" s="12">
        <v>50000</v>
      </c>
    </row>
    <row r="6" spans="1:8" ht="14.4" x14ac:dyDescent="0.3">
      <c r="A6" s="8">
        <v>651</v>
      </c>
      <c r="B6" s="67" t="s">
        <v>437</v>
      </c>
      <c r="C6" s="113">
        <v>312000</v>
      </c>
      <c r="D6" s="113">
        <v>280570.15999999997</v>
      </c>
      <c r="E6" s="113">
        <f t="shared" si="0"/>
        <v>306076.53818181815</v>
      </c>
      <c r="F6" s="113">
        <v>322000</v>
      </c>
      <c r="G6" s="113">
        <v>410000</v>
      </c>
      <c r="H6" s="113">
        <v>88000</v>
      </c>
    </row>
    <row r="7" spans="1:8" ht="14.4" x14ac:dyDescent="0.3">
      <c r="A7" s="8">
        <v>652</v>
      </c>
      <c r="B7" s="11" t="s">
        <v>410</v>
      </c>
      <c r="C7" s="12">
        <v>65000</v>
      </c>
      <c r="D7" s="12">
        <v>48749.94</v>
      </c>
      <c r="E7" s="12">
        <f t="shared" si="0"/>
        <v>53181.752727272731</v>
      </c>
      <c r="F7" s="12">
        <v>65000</v>
      </c>
      <c r="G7" s="12">
        <v>65000</v>
      </c>
      <c r="H7" s="12">
        <v>0</v>
      </c>
    </row>
    <row r="8" spans="1:8" ht="14.4" x14ac:dyDescent="0.3">
      <c r="A8" s="8">
        <v>653</v>
      </c>
      <c r="B8" s="11" t="s">
        <v>411</v>
      </c>
      <c r="C8" s="12">
        <v>59000</v>
      </c>
      <c r="D8" s="12">
        <v>53233.36</v>
      </c>
      <c r="E8" s="12">
        <f t="shared" si="0"/>
        <v>58072.756363636363</v>
      </c>
      <c r="F8" s="12">
        <v>59000</v>
      </c>
      <c r="G8" s="12">
        <v>59000</v>
      </c>
      <c r="H8" s="12">
        <v>0</v>
      </c>
    </row>
    <row r="9" spans="1:8" ht="14.4" x14ac:dyDescent="0.3">
      <c r="A9" s="8">
        <v>654</v>
      </c>
      <c r="B9" s="11" t="s">
        <v>412</v>
      </c>
      <c r="C9" s="12">
        <v>18350</v>
      </c>
      <c r="D9" s="12">
        <v>0</v>
      </c>
      <c r="E9" s="12">
        <f t="shared" si="0"/>
        <v>0</v>
      </c>
      <c r="F9" s="12">
        <v>18350</v>
      </c>
      <c r="G9" s="12">
        <v>18350</v>
      </c>
      <c r="H9" s="12">
        <v>0</v>
      </c>
    </row>
    <row r="10" spans="1:8" ht="14.4" x14ac:dyDescent="0.3">
      <c r="A10" s="8">
        <v>655</v>
      </c>
      <c r="B10" s="11" t="s">
        <v>413</v>
      </c>
      <c r="C10" s="12">
        <v>0</v>
      </c>
      <c r="D10" s="12">
        <v>0</v>
      </c>
      <c r="E10" s="12">
        <f t="shared" si="0"/>
        <v>0</v>
      </c>
      <c r="F10" s="12">
        <v>2500</v>
      </c>
      <c r="G10" s="12">
        <v>2500</v>
      </c>
      <c r="H10" s="12">
        <v>0</v>
      </c>
    </row>
    <row r="11" spans="1:8" ht="14.4" x14ac:dyDescent="0.3">
      <c r="A11" s="8">
        <v>656</v>
      </c>
      <c r="B11" s="11" t="s">
        <v>414</v>
      </c>
      <c r="C11" s="12">
        <v>4615</v>
      </c>
      <c r="D11" s="12">
        <v>6180.15</v>
      </c>
      <c r="E11" s="12">
        <f t="shared" si="0"/>
        <v>6741.9818181818173</v>
      </c>
      <c r="F11" s="12">
        <v>8300</v>
      </c>
      <c r="G11" s="12">
        <v>5000</v>
      </c>
      <c r="H11" s="12">
        <v>-3300</v>
      </c>
    </row>
    <row r="12" spans="1:8" ht="14.4" x14ac:dyDescent="0.3">
      <c r="A12" s="8">
        <v>657</v>
      </c>
      <c r="B12" s="11" t="s">
        <v>415</v>
      </c>
      <c r="C12" s="12">
        <v>23000</v>
      </c>
      <c r="D12" s="12">
        <v>10459.85</v>
      </c>
      <c r="E12" s="12">
        <f t="shared" si="0"/>
        <v>11410.745454545455</v>
      </c>
      <c r="F12" s="12">
        <v>25000</v>
      </c>
      <c r="G12" s="12">
        <v>25000</v>
      </c>
      <c r="H12" s="12">
        <v>0</v>
      </c>
    </row>
    <row r="13" spans="1:8" ht="14.4" x14ac:dyDescent="0.3">
      <c r="A13" s="8">
        <v>658</v>
      </c>
      <c r="B13" s="11" t="s">
        <v>416</v>
      </c>
      <c r="C13" s="12">
        <v>10000</v>
      </c>
      <c r="D13" s="12">
        <v>5656</v>
      </c>
      <c r="E13" s="12">
        <f t="shared" si="0"/>
        <v>6170.181818181818</v>
      </c>
      <c r="F13" s="12">
        <v>25000</v>
      </c>
      <c r="G13" s="12">
        <v>5000</v>
      </c>
      <c r="H13" s="12">
        <v>-20000</v>
      </c>
    </row>
    <row r="14" spans="1:8" ht="14.4" x14ac:dyDescent="0.3">
      <c r="A14" s="8">
        <v>659</v>
      </c>
      <c r="B14" s="11" t="s">
        <v>417</v>
      </c>
      <c r="C14" s="12">
        <v>6000</v>
      </c>
      <c r="D14" s="12">
        <v>0</v>
      </c>
      <c r="E14" s="12">
        <f t="shared" si="0"/>
        <v>0</v>
      </c>
      <c r="F14" s="12">
        <v>6000</v>
      </c>
      <c r="G14" s="12">
        <v>6000</v>
      </c>
      <c r="H14" s="12">
        <v>0</v>
      </c>
    </row>
    <row r="15" spans="1:8" ht="14.4" x14ac:dyDescent="0.3">
      <c r="A15" s="8">
        <v>660</v>
      </c>
      <c r="B15" s="11" t="s">
        <v>418</v>
      </c>
      <c r="C15" s="12">
        <v>0</v>
      </c>
      <c r="D15" s="12">
        <v>0</v>
      </c>
      <c r="E15" s="12">
        <f t="shared" si="0"/>
        <v>0</v>
      </c>
      <c r="F15" s="12">
        <v>1000</v>
      </c>
      <c r="G15" s="12">
        <v>1000</v>
      </c>
      <c r="H15" s="12">
        <v>0</v>
      </c>
    </row>
    <row r="16" spans="1:8" ht="14.4" x14ac:dyDescent="0.3">
      <c r="A16" s="8">
        <v>661</v>
      </c>
      <c r="B16" s="11" t="s">
        <v>419</v>
      </c>
      <c r="C16" s="12">
        <v>70000</v>
      </c>
      <c r="D16" s="12">
        <v>14579.74</v>
      </c>
      <c r="E16" s="12">
        <f t="shared" si="0"/>
        <v>15905.17090909091</v>
      </c>
      <c r="F16" s="12">
        <v>58200</v>
      </c>
      <c r="G16" s="12">
        <v>60000</v>
      </c>
      <c r="H16" s="12">
        <v>1800</v>
      </c>
    </row>
    <row r="17" spans="1:8" ht="14.4" x14ac:dyDescent="0.3">
      <c r="A17" s="8">
        <v>662</v>
      </c>
      <c r="B17" s="11" t="s">
        <v>157</v>
      </c>
      <c r="C17" s="12">
        <v>0</v>
      </c>
      <c r="D17" s="12">
        <v>0</v>
      </c>
      <c r="E17" s="12">
        <f t="shared" si="0"/>
        <v>0</v>
      </c>
      <c r="F17" s="12">
        <v>0</v>
      </c>
      <c r="G17" s="12">
        <v>0</v>
      </c>
      <c r="H17" s="12">
        <v>40000</v>
      </c>
    </row>
    <row r="18" spans="1:8" ht="14.4" x14ac:dyDescent="0.3">
      <c r="A18" s="8">
        <v>663</v>
      </c>
      <c r="B18" s="11" t="s">
        <v>420</v>
      </c>
      <c r="C18" s="12">
        <v>15000</v>
      </c>
      <c r="D18" s="12">
        <v>18488.48</v>
      </c>
      <c r="E18" s="12">
        <f t="shared" si="0"/>
        <v>20169.250909090908</v>
      </c>
      <c r="F18" s="12">
        <v>35000</v>
      </c>
      <c r="G18" s="12">
        <v>35000</v>
      </c>
      <c r="H18" s="12">
        <v>0</v>
      </c>
    </row>
    <row r="19" spans="1:8" ht="14.4" x14ac:dyDescent="0.3">
      <c r="A19" s="8">
        <v>664</v>
      </c>
      <c r="B19" s="11" t="s">
        <v>421</v>
      </c>
      <c r="C19" s="12">
        <v>10000</v>
      </c>
      <c r="D19" s="12">
        <v>4166.6499999999996</v>
      </c>
      <c r="E19" s="12">
        <f t="shared" si="0"/>
        <v>4545.4363636363632</v>
      </c>
      <c r="F19" s="12">
        <v>10000</v>
      </c>
      <c r="G19" s="12">
        <v>10000</v>
      </c>
      <c r="H19" s="12">
        <v>0</v>
      </c>
    </row>
    <row r="20" spans="1:8" ht="14.4" x14ac:dyDescent="0.3">
      <c r="A20" s="8">
        <v>665</v>
      </c>
      <c r="B20" s="11" t="s">
        <v>422</v>
      </c>
      <c r="C20" s="12">
        <v>5000</v>
      </c>
      <c r="D20" s="12">
        <v>0</v>
      </c>
      <c r="E20" s="12">
        <f t="shared" si="0"/>
        <v>0</v>
      </c>
      <c r="F20" s="12">
        <v>5000</v>
      </c>
      <c r="G20" s="12">
        <v>5000</v>
      </c>
      <c r="H20" s="12">
        <v>0</v>
      </c>
    </row>
    <row r="21" spans="1:8" ht="14.4" x14ac:dyDescent="0.3">
      <c r="A21" s="8">
        <v>666</v>
      </c>
      <c r="B21" s="11" t="s">
        <v>423</v>
      </c>
      <c r="C21" s="12">
        <v>2000</v>
      </c>
      <c r="D21" s="12">
        <v>0</v>
      </c>
      <c r="E21" s="12">
        <f t="shared" si="0"/>
        <v>0</v>
      </c>
      <c r="F21" s="12">
        <v>2000</v>
      </c>
      <c r="G21" s="12">
        <v>2000</v>
      </c>
      <c r="H21" s="12">
        <v>0</v>
      </c>
    </row>
    <row r="22" spans="1:8" ht="14.4" x14ac:dyDescent="0.3">
      <c r="A22" s="8">
        <v>667</v>
      </c>
      <c r="B22" s="11" t="s">
        <v>424</v>
      </c>
      <c r="C22" s="12">
        <v>5000</v>
      </c>
      <c r="D22" s="12">
        <v>0</v>
      </c>
      <c r="E22" s="12">
        <f t="shared" si="0"/>
        <v>0</v>
      </c>
      <c r="F22" s="12">
        <v>2500</v>
      </c>
      <c r="G22" s="12">
        <v>2500</v>
      </c>
      <c r="H22" s="12">
        <v>0</v>
      </c>
    </row>
    <row r="23" spans="1:8" ht="14.4" x14ac:dyDescent="0.3">
      <c r="A23" s="8">
        <v>668</v>
      </c>
      <c r="B23" s="11" t="s">
        <v>425</v>
      </c>
      <c r="C23" s="12">
        <v>0</v>
      </c>
      <c r="D23" s="12">
        <v>0</v>
      </c>
      <c r="E23" s="12">
        <f t="shared" si="0"/>
        <v>0</v>
      </c>
      <c r="F23" s="12">
        <v>2500</v>
      </c>
      <c r="G23" s="12">
        <v>2500</v>
      </c>
      <c r="H23" s="12">
        <v>0</v>
      </c>
    </row>
    <row r="24" spans="1:8" ht="14.4" x14ac:dyDescent="0.3">
      <c r="A24" s="8">
        <v>669</v>
      </c>
      <c r="B24" s="11" t="s">
        <v>426</v>
      </c>
      <c r="C24" s="12">
        <v>0</v>
      </c>
      <c r="D24" s="12">
        <v>0</v>
      </c>
      <c r="E24" s="12">
        <f t="shared" si="0"/>
        <v>0</v>
      </c>
      <c r="F24" s="12">
        <v>0</v>
      </c>
      <c r="G24" s="12">
        <v>40000</v>
      </c>
      <c r="H24" s="12">
        <v>40000</v>
      </c>
    </row>
    <row r="25" spans="1:8" ht="14.4" x14ac:dyDescent="0.3">
      <c r="A25" s="8">
        <v>670</v>
      </c>
      <c r="B25" s="11" t="s">
        <v>427</v>
      </c>
      <c r="C25" s="12">
        <v>1000</v>
      </c>
      <c r="D25" s="12">
        <v>0</v>
      </c>
      <c r="E25" s="12">
        <f t="shared" si="0"/>
        <v>0</v>
      </c>
      <c r="F25" s="12">
        <v>0</v>
      </c>
      <c r="G25" s="12">
        <v>0</v>
      </c>
      <c r="H25" s="12">
        <v>0</v>
      </c>
    </row>
    <row r="26" spans="1:8" ht="14.4" x14ac:dyDescent="0.3">
      <c r="A26" s="8">
        <v>671</v>
      </c>
      <c r="B26" s="11" t="s">
        <v>428</v>
      </c>
      <c r="C26" s="12">
        <v>0</v>
      </c>
      <c r="D26" s="12">
        <v>0</v>
      </c>
      <c r="E26" s="12">
        <f t="shared" si="0"/>
        <v>0</v>
      </c>
      <c r="F26" s="12">
        <v>0</v>
      </c>
      <c r="G26" s="12">
        <v>0</v>
      </c>
      <c r="H26" s="12">
        <v>0</v>
      </c>
    </row>
    <row r="27" spans="1:8" ht="14.4" x14ac:dyDescent="0.3">
      <c r="A27" s="8">
        <v>672</v>
      </c>
      <c r="B27" s="11" t="s">
        <v>429</v>
      </c>
      <c r="C27" s="12">
        <v>5000</v>
      </c>
      <c r="D27" s="12">
        <v>25000</v>
      </c>
      <c r="E27" s="12">
        <f t="shared" si="0"/>
        <v>27272.727272727272</v>
      </c>
      <c r="F27" s="12">
        <v>25000</v>
      </c>
      <c r="G27" s="12">
        <v>0</v>
      </c>
      <c r="H27" s="12">
        <v>-25000</v>
      </c>
    </row>
    <row r="28" spans="1:8" ht="14.4" x14ac:dyDescent="0.3">
      <c r="A28" s="8">
        <v>673</v>
      </c>
      <c r="B28" s="11" t="s">
        <v>430</v>
      </c>
      <c r="C28" s="12">
        <v>50000</v>
      </c>
      <c r="D28" s="12">
        <v>0</v>
      </c>
      <c r="E28" s="12">
        <f t="shared" si="0"/>
        <v>0</v>
      </c>
      <c r="F28" s="12">
        <v>50000</v>
      </c>
      <c r="G28" s="12">
        <v>25000</v>
      </c>
      <c r="H28" s="12">
        <v>-25000</v>
      </c>
    </row>
    <row r="29" spans="1:8" ht="15.6" x14ac:dyDescent="0.3">
      <c r="A29" s="8">
        <v>674</v>
      </c>
      <c r="B29" s="66" t="s">
        <v>646</v>
      </c>
      <c r="C29" s="44">
        <f>SUM(C7:C28)-C6</f>
        <v>36965</v>
      </c>
      <c r="D29" s="44">
        <f>SUM(D7:D28)-D6</f>
        <v>-94055.989999999962</v>
      </c>
      <c r="E29" s="44">
        <f t="shared" si="0"/>
        <v>-102606.53454545452</v>
      </c>
      <c r="F29" s="44">
        <f>SUM(F7:F28)-F6</f>
        <v>78350</v>
      </c>
      <c r="G29" s="44">
        <f>SUM(G7:G28)-G6</f>
        <v>-41150</v>
      </c>
      <c r="H29" s="44">
        <f>SUM(H7:H28)-H6</f>
        <v>-79500</v>
      </c>
    </row>
    <row r="30" spans="1:8" ht="14.4" x14ac:dyDescent="0.3">
      <c r="A30" s="8"/>
      <c r="B30" s="2"/>
      <c r="C30" s="3"/>
      <c r="D30" s="3"/>
      <c r="E30" s="3"/>
      <c r="F30" s="3"/>
      <c r="G30" s="3"/>
      <c r="H30" s="3"/>
    </row>
    <row r="31" spans="1:8" ht="18" x14ac:dyDescent="0.35">
      <c r="A31" s="8"/>
      <c r="B31" s="42" t="s">
        <v>473</v>
      </c>
      <c r="C31" s="45"/>
      <c r="D31" s="45"/>
      <c r="E31" s="45"/>
      <c r="F31" s="43"/>
      <c r="G31" s="43"/>
      <c r="H31" s="43"/>
    </row>
    <row r="32" spans="1:8" ht="14.4" x14ac:dyDescent="0.3">
      <c r="A32" s="8">
        <v>677</v>
      </c>
      <c r="B32" s="11" t="s">
        <v>473</v>
      </c>
      <c r="C32" s="12">
        <v>0</v>
      </c>
      <c r="D32" s="12">
        <v>166086.35999999999</v>
      </c>
      <c r="E32" s="12">
        <f>SUM(D32/11)*12</f>
        <v>181185.12</v>
      </c>
      <c r="F32" s="12">
        <v>166086</v>
      </c>
      <c r="G32" s="12">
        <v>150000</v>
      </c>
      <c r="H32" s="12">
        <v>-16086</v>
      </c>
    </row>
    <row r="33" spans="1:8" ht="14.4" x14ac:dyDescent="0.3">
      <c r="A33" s="8">
        <v>678</v>
      </c>
      <c r="B33" s="11" t="s">
        <v>474</v>
      </c>
      <c r="C33" s="12">
        <v>0</v>
      </c>
      <c r="D33" s="12">
        <v>674773</v>
      </c>
      <c r="E33" s="12">
        <f t="shared" ref="E33:E45" si="1">SUM(D33/11)*12</f>
        <v>736116</v>
      </c>
      <c r="F33" s="12">
        <v>674773</v>
      </c>
      <c r="G33" s="12">
        <v>667357</v>
      </c>
      <c r="H33" s="12">
        <v>-7416</v>
      </c>
    </row>
    <row r="34" spans="1:8" ht="14.4" x14ac:dyDescent="0.3">
      <c r="A34" s="8">
        <v>679</v>
      </c>
      <c r="B34" s="67" t="s">
        <v>457</v>
      </c>
      <c r="C34" s="12">
        <v>0</v>
      </c>
      <c r="D34" s="12">
        <v>840859.36</v>
      </c>
      <c r="E34" s="12">
        <f t="shared" si="1"/>
        <v>917301.11999999988</v>
      </c>
      <c r="F34" s="12">
        <v>840859</v>
      </c>
      <c r="G34" s="12">
        <v>817357</v>
      </c>
      <c r="H34" s="12">
        <v>-23502</v>
      </c>
    </row>
    <row r="35" spans="1:8" ht="14.4" x14ac:dyDescent="0.3">
      <c r="A35" s="8">
        <v>680</v>
      </c>
      <c r="B35" s="11" t="s">
        <v>475</v>
      </c>
      <c r="C35" s="12">
        <v>0</v>
      </c>
      <c r="D35" s="12">
        <v>0</v>
      </c>
      <c r="E35" s="12">
        <f t="shared" si="1"/>
        <v>0</v>
      </c>
      <c r="F35" s="12">
        <v>93591</v>
      </c>
      <c r="G35" s="12">
        <v>0</v>
      </c>
      <c r="H35" s="12">
        <v>-93591</v>
      </c>
    </row>
    <row r="36" spans="1:8" ht="14.4" x14ac:dyDescent="0.3">
      <c r="A36" s="8">
        <v>681</v>
      </c>
      <c r="B36" s="11" t="s">
        <v>476</v>
      </c>
      <c r="C36" s="12">
        <v>0</v>
      </c>
      <c r="D36" s="12">
        <v>0</v>
      </c>
      <c r="E36" s="12">
        <f t="shared" si="1"/>
        <v>0</v>
      </c>
      <c r="F36" s="12">
        <v>92041</v>
      </c>
      <c r="G36" s="12">
        <v>0</v>
      </c>
      <c r="H36" s="12">
        <v>-92041</v>
      </c>
    </row>
    <row r="37" spans="1:8" ht="14.4" x14ac:dyDescent="0.3">
      <c r="A37" s="8">
        <v>682</v>
      </c>
      <c r="B37" s="11" t="s">
        <v>477</v>
      </c>
      <c r="C37" s="12">
        <v>0</v>
      </c>
      <c r="D37" s="12">
        <v>0</v>
      </c>
      <c r="E37" s="12">
        <f t="shared" si="1"/>
        <v>0</v>
      </c>
      <c r="F37" s="12">
        <v>106261</v>
      </c>
      <c r="G37" s="12">
        <v>0</v>
      </c>
      <c r="H37" s="12">
        <v>-106261</v>
      </c>
    </row>
    <row r="38" spans="1:8" ht="14.4" x14ac:dyDescent="0.3">
      <c r="A38" s="8">
        <v>683</v>
      </c>
      <c r="B38" s="11" t="s">
        <v>478</v>
      </c>
      <c r="C38" s="12">
        <v>0</v>
      </c>
      <c r="D38" s="12">
        <v>7000</v>
      </c>
      <c r="E38" s="12">
        <f t="shared" si="1"/>
        <v>7636.363636363636</v>
      </c>
      <c r="F38" s="12">
        <v>80975</v>
      </c>
      <c r="G38" s="12">
        <v>0</v>
      </c>
      <c r="H38" s="12">
        <v>-80975</v>
      </c>
    </row>
    <row r="39" spans="1:8" ht="14.4" x14ac:dyDescent="0.3">
      <c r="A39" s="8">
        <v>684</v>
      </c>
      <c r="B39" s="11" t="s">
        <v>479</v>
      </c>
      <c r="C39" s="12">
        <v>0</v>
      </c>
      <c r="D39" s="12">
        <v>13500</v>
      </c>
      <c r="E39" s="12">
        <f t="shared" si="1"/>
        <v>14727.272727272728</v>
      </c>
      <c r="F39" s="12">
        <v>109141</v>
      </c>
      <c r="G39" s="12">
        <v>0</v>
      </c>
      <c r="H39" s="12">
        <v>-109141</v>
      </c>
    </row>
    <row r="40" spans="1:8" ht="14.4" x14ac:dyDescent="0.3">
      <c r="A40" s="8">
        <v>685</v>
      </c>
      <c r="B40" s="11" t="s">
        <v>480</v>
      </c>
      <c r="C40" s="12">
        <v>0</v>
      </c>
      <c r="D40" s="12">
        <v>0</v>
      </c>
      <c r="E40" s="12">
        <f t="shared" si="1"/>
        <v>0</v>
      </c>
      <c r="F40" s="12">
        <v>70479</v>
      </c>
      <c r="G40" s="12">
        <v>0</v>
      </c>
      <c r="H40" s="12">
        <v>-70479</v>
      </c>
    </row>
    <row r="41" spans="1:8" ht="14.4" x14ac:dyDescent="0.3">
      <c r="A41" s="8">
        <v>686</v>
      </c>
      <c r="B41" s="11" t="s">
        <v>481</v>
      </c>
      <c r="C41" s="12">
        <v>0</v>
      </c>
      <c r="D41" s="12">
        <v>0</v>
      </c>
      <c r="E41" s="12">
        <f t="shared" si="1"/>
        <v>0</v>
      </c>
      <c r="F41" s="12">
        <v>37872</v>
      </c>
      <c r="G41" s="12">
        <v>0</v>
      </c>
      <c r="H41" s="12">
        <v>-37872</v>
      </c>
    </row>
    <row r="42" spans="1:8" ht="14.4" x14ac:dyDescent="0.3">
      <c r="A42" s="8">
        <v>687</v>
      </c>
      <c r="B42" s="11" t="s">
        <v>482</v>
      </c>
      <c r="C42" s="12">
        <v>0</v>
      </c>
      <c r="D42" s="12">
        <v>1500</v>
      </c>
      <c r="E42" s="12">
        <f t="shared" si="1"/>
        <v>1636.3636363636365</v>
      </c>
      <c r="F42" s="12">
        <v>45565</v>
      </c>
      <c r="G42" s="12">
        <v>0</v>
      </c>
      <c r="H42" s="12">
        <v>-45565</v>
      </c>
    </row>
    <row r="43" spans="1:8" ht="14.4" x14ac:dyDescent="0.3">
      <c r="A43" s="8">
        <v>688</v>
      </c>
      <c r="B43" s="11" t="s">
        <v>483</v>
      </c>
      <c r="C43" s="12">
        <v>0</v>
      </c>
      <c r="D43" s="12">
        <v>0</v>
      </c>
      <c r="E43" s="12">
        <f t="shared" si="1"/>
        <v>0</v>
      </c>
      <c r="F43" s="12">
        <v>136891</v>
      </c>
      <c r="G43" s="12">
        <v>0</v>
      </c>
      <c r="H43" s="12">
        <v>-136891</v>
      </c>
    </row>
    <row r="44" spans="1:8" ht="14.4" x14ac:dyDescent="0.3">
      <c r="A44" s="8">
        <v>689</v>
      </c>
      <c r="B44" s="11" t="s">
        <v>484</v>
      </c>
      <c r="C44" s="12">
        <v>0</v>
      </c>
      <c r="D44" s="12">
        <v>0</v>
      </c>
      <c r="E44" s="12">
        <f t="shared" si="1"/>
        <v>0</v>
      </c>
      <c r="F44" s="12">
        <v>68041</v>
      </c>
      <c r="G44" s="12">
        <v>0</v>
      </c>
      <c r="H44" s="12">
        <v>-68041</v>
      </c>
    </row>
    <row r="45" spans="1:8" ht="15.6" x14ac:dyDescent="0.3">
      <c r="A45" s="8">
        <v>690</v>
      </c>
      <c r="B45" s="66" t="s">
        <v>646</v>
      </c>
      <c r="C45" s="44">
        <f>SUM(C35:C44)-C34</f>
        <v>0</v>
      </c>
      <c r="D45" s="44">
        <f>SUM(D35:D44)-D34</f>
        <v>-818859.36</v>
      </c>
      <c r="E45" s="44">
        <f t="shared" si="1"/>
        <v>-893301.11999999988</v>
      </c>
      <c r="F45" s="44">
        <f>SUM(F35:F44)-F34</f>
        <v>-2</v>
      </c>
      <c r="G45" s="44">
        <f>SUM(G35:G44)-G34</f>
        <v>-817357</v>
      </c>
      <c r="H45" s="44">
        <f>SUM(H35:H44)-H34</f>
        <v>-817355</v>
      </c>
    </row>
    <row r="46" spans="1:8" ht="14.4" x14ac:dyDescent="0.3">
      <c r="A46" s="8"/>
      <c r="B46" s="2"/>
      <c r="C46" s="3"/>
      <c r="D46" s="3"/>
      <c r="E46" s="3"/>
      <c r="F46" s="3"/>
      <c r="G46" s="3"/>
      <c r="H46" s="3"/>
    </row>
    <row r="47" spans="1:8" ht="18" x14ac:dyDescent="0.35">
      <c r="A47" s="8"/>
      <c r="B47" s="42" t="s">
        <v>464</v>
      </c>
      <c r="C47" s="45"/>
      <c r="D47" s="45"/>
      <c r="E47" s="45"/>
      <c r="F47" s="43"/>
      <c r="G47" s="43"/>
      <c r="H47" s="43"/>
    </row>
    <row r="48" spans="1:8" ht="14.4" x14ac:dyDescent="0.3">
      <c r="A48" s="8">
        <v>693</v>
      </c>
      <c r="B48" s="11" t="s">
        <v>90</v>
      </c>
      <c r="C48" s="12">
        <v>0</v>
      </c>
      <c r="D48" s="12">
        <v>92684.45</v>
      </c>
      <c r="E48" s="12">
        <f t="shared" ref="E48:E66" si="2">SUM(D48/11)*12</f>
        <v>101110.30909090908</v>
      </c>
      <c r="F48" s="12">
        <v>100000</v>
      </c>
      <c r="G48" s="12">
        <v>100000</v>
      </c>
      <c r="H48" s="12">
        <v>0</v>
      </c>
    </row>
    <row r="49" spans="1:8" ht="14.4" x14ac:dyDescent="0.3">
      <c r="A49" s="8">
        <v>694</v>
      </c>
      <c r="B49" s="11" t="s">
        <v>91</v>
      </c>
      <c r="C49" s="12">
        <v>0</v>
      </c>
      <c r="D49" s="12">
        <v>58067.26</v>
      </c>
      <c r="E49" s="12">
        <f t="shared" si="2"/>
        <v>63346.101818181822</v>
      </c>
      <c r="F49" s="12">
        <v>90000</v>
      </c>
      <c r="G49" s="12">
        <v>90000</v>
      </c>
      <c r="H49" s="12">
        <v>0</v>
      </c>
    </row>
    <row r="50" spans="1:8" ht="14.4" x14ac:dyDescent="0.3">
      <c r="A50" s="8">
        <v>695</v>
      </c>
      <c r="B50" s="11" t="s">
        <v>92</v>
      </c>
      <c r="C50" s="12">
        <v>0</v>
      </c>
      <c r="D50" s="12">
        <v>33661.339999999997</v>
      </c>
      <c r="E50" s="12">
        <f t="shared" si="2"/>
        <v>36721.461818181815</v>
      </c>
      <c r="F50" s="12">
        <v>50000</v>
      </c>
      <c r="G50" s="12">
        <v>40000</v>
      </c>
      <c r="H50" s="12">
        <v>-10000</v>
      </c>
    </row>
    <row r="51" spans="1:8" ht="14.4" x14ac:dyDescent="0.3">
      <c r="A51" s="8">
        <v>696</v>
      </c>
      <c r="B51" s="11" t="s">
        <v>93</v>
      </c>
      <c r="C51" s="12">
        <v>0</v>
      </c>
      <c r="D51" s="12">
        <v>16590.66</v>
      </c>
      <c r="E51" s="12">
        <f t="shared" si="2"/>
        <v>18098.901818181817</v>
      </c>
      <c r="F51" s="12">
        <v>25000</v>
      </c>
      <c r="G51" s="12">
        <v>20000</v>
      </c>
      <c r="H51" s="12">
        <v>-5000</v>
      </c>
    </row>
    <row r="52" spans="1:8" ht="14.4" x14ac:dyDescent="0.3">
      <c r="A52" s="8">
        <v>697</v>
      </c>
      <c r="B52" s="11" t="s">
        <v>465</v>
      </c>
      <c r="C52" s="12">
        <v>0</v>
      </c>
      <c r="D52" s="12">
        <v>3084.29</v>
      </c>
      <c r="E52" s="12">
        <f t="shared" si="2"/>
        <v>3364.68</v>
      </c>
      <c r="F52" s="12">
        <v>0</v>
      </c>
      <c r="G52" s="12">
        <v>5000</v>
      </c>
      <c r="H52" s="12">
        <v>5000</v>
      </c>
    </row>
    <row r="53" spans="1:8" ht="14.4" x14ac:dyDescent="0.3">
      <c r="A53" s="8">
        <v>698</v>
      </c>
      <c r="B53" s="11" t="s">
        <v>466</v>
      </c>
      <c r="C53" s="12">
        <v>0</v>
      </c>
      <c r="D53" s="12">
        <v>0</v>
      </c>
      <c r="E53" s="12">
        <f t="shared" si="2"/>
        <v>0</v>
      </c>
      <c r="F53" s="12">
        <v>0</v>
      </c>
      <c r="G53" s="12">
        <v>0</v>
      </c>
      <c r="H53" s="12">
        <v>0</v>
      </c>
    </row>
    <row r="54" spans="1:8" ht="14.4" x14ac:dyDescent="0.3">
      <c r="A54" s="8">
        <v>699</v>
      </c>
      <c r="B54" s="11" t="s">
        <v>467</v>
      </c>
      <c r="C54" s="12">
        <v>0</v>
      </c>
      <c r="D54" s="12">
        <v>2645.37</v>
      </c>
      <c r="E54" s="12">
        <f t="shared" si="2"/>
        <v>2885.8581818181815</v>
      </c>
      <c r="F54" s="12">
        <v>3000</v>
      </c>
      <c r="G54" s="12">
        <v>3000</v>
      </c>
      <c r="H54" s="12">
        <v>0</v>
      </c>
    </row>
    <row r="55" spans="1:8" ht="14.4" x14ac:dyDescent="0.3">
      <c r="A55" s="8">
        <v>700</v>
      </c>
      <c r="B55" s="11" t="s">
        <v>97</v>
      </c>
      <c r="C55" s="12">
        <v>0</v>
      </c>
      <c r="D55" s="12">
        <v>9272.9500000000007</v>
      </c>
      <c r="E55" s="12">
        <f t="shared" si="2"/>
        <v>10115.945454545456</v>
      </c>
      <c r="F55" s="12">
        <v>0</v>
      </c>
      <c r="G55" s="12">
        <v>10000</v>
      </c>
      <c r="H55" s="12">
        <v>10000</v>
      </c>
    </row>
    <row r="56" spans="1:8" ht="14.4" x14ac:dyDescent="0.3">
      <c r="A56" s="8">
        <v>701</v>
      </c>
      <c r="B56" s="11" t="s">
        <v>94</v>
      </c>
      <c r="C56" s="12">
        <v>0</v>
      </c>
      <c r="D56" s="12">
        <v>0</v>
      </c>
      <c r="E56" s="12">
        <f t="shared" si="2"/>
        <v>0</v>
      </c>
      <c r="F56" s="12">
        <v>15000</v>
      </c>
      <c r="G56" s="12">
        <v>0</v>
      </c>
      <c r="H56" s="12">
        <v>-15000</v>
      </c>
    </row>
    <row r="57" spans="1:8" ht="14.4" x14ac:dyDescent="0.3">
      <c r="A57" s="8">
        <v>702</v>
      </c>
      <c r="B57" s="11" t="s">
        <v>98</v>
      </c>
      <c r="C57" s="12">
        <v>0</v>
      </c>
      <c r="D57" s="12">
        <v>0</v>
      </c>
      <c r="E57" s="12">
        <f t="shared" si="2"/>
        <v>0</v>
      </c>
      <c r="F57" s="12">
        <v>4000</v>
      </c>
      <c r="G57" s="12">
        <v>0</v>
      </c>
      <c r="H57" s="12">
        <v>-4000</v>
      </c>
    </row>
    <row r="58" spans="1:8" ht="14.4" x14ac:dyDescent="0.3">
      <c r="A58" s="8">
        <v>703</v>
      </c>
      <c r="B58" s="67" t="s">
        <v>457</v>
      </c>
      <c r="C58" s="12">
        <v>0</v>
      </c>
      <c r="D58" s="12">
        <v>216006.32</v>
      </c>
      <c r="E58" s="12">
        <f t="shared" si="2"/>
        <v>235643.25818181818</v>
      </c>
      <c r="F58" s="12">
        <v>287000</v>
      </c>
      <c r="G58" s="12">
        <v>268000</v>
      </c>
      <c r="H58" s="12">
        <v>-19000</v>
      </c>
    </row>
    <row r="59" spans="1:8" ht="14.4" x14ac:dyDescent="0.3">
      <c r="A59" s="8">
        <v>704</v>
      </c>
      <c r="B59" s="11" t="s">
        <v>468</v>
      </c>
      <c r="C59" s="12">
        <v>0</v>
      </c>
      <c r="D59" s="12">
        <v>549</v>
      </c>
      <c r="E59" s="12">
        <f t="shared" si="2"/>
        <v>598.90909090909088</v>
      </c>
      <c r="F59" s="12">
        <v>0</v>
      </c>
      <c r="G59" s="12">
        <v>600</v>
      </c>
      <c r="H59" s="12">
        <v>600</v>
      </c>
    </row>
    <row r="60" spans="1:8" ht="14.4" x14ac:dyDescent="0.3">
      <c r="A60" s="8">
        <v>705</v>
      </c>
      <c r="B60" s="11" t="s">
        <v>438</v>
      </c>
      <c r="C60" s="12">
        <v>0</v>
      </c>
      <c r="D60" s="12">
        <v>622.47</v>
      </c>
      <c r="E60" s="12">
        <f t="shared" si="2"/>
        <v>679.05818181818188</v>
      </c>
      <c r="F60" s="12">
        <v>0</v>
      </c>
      <c r="G60" s="12">
        <v>750</v>
      </c>
      <c r="H60" s="12">
        <v>750</v>
      </c>
    </row>
    <row r="61" spans="1:8" ht="14.4" x14ac:dyDescent="0.3">
      <c r="A61" s="8">
        <v>706</v>
      </c>
      <c r="B61" s="11" t="s">
        <v>469</v>
      </c>
      <c r="C61" s="12">
        <v>36000</v>
      </c>
      <c r="D61" s="12">
        <v>10770.74</v>
      </c>
      <c r="E61" s="12">
        <f t="shared" si="2"/>
        <v>11749.898181818182</v>
      </c>
      <c r="F61" s="12">
        <v>50000</v>
      </c>
      <c r="G61" s="12">
        <v>60000</v>
      </c>
      <c r="H61" s="12">
        <v>10000</v>
      </c>
    </row>
    <row r="62" spans="1:8" ht="14.4" x14ac:dyDescent="0.3">
      <c r="A62" s="8">
        <v>707</v>
      </c>
      <c r="B62" s="11" t="s">
        <v>328</v>
      </c>
      <c r="C62" s="12">
        <v>40000</v>
      </c>
      <c r="D62" s="12">
        <v>62686.15</v>
      </c>
      <c r="E62" s="12">
        <f t="shared" si="2"/>
        <v>68384.890909090915</v>
      </c>
      <c r="F62" s="12">
        <v>160000</v>
      </c>
      <c r="G62" s="12">
        <v>200000</v>
      </c>
      <c r="H62" s="12">
        <v>40000</v>
      </c>
    </row>
    <row r="63" spans="1:8" ht="14.4" x14ac:dyDescent="0.3">
      <c r="A63" s="8">
        <v>708</v>
      </c>
      <c r="B63" s="11" t="s">
        <v>470</v>
      </c>
      <c r="C63" s="12">
        <v>0</v>
      </c>
      <c r="D63" s="12">
        <v>46000</v>
      </c>
      <c r="E63" s="12">
        <f t="shared" si="2"/>
        <v>50181.818181818184</v>
      </c>
      <c r="F63" s="12">
        <v>0</v>
      </c>
      <c r="G63" s="12">
        <v>0</v>
      </c>
      <c r="H63" s="12">
        <v>0</v>
      </c>
    </row>
    <row r="64" spans="1:8" ht="14.4" x14ac:dyDescent="0.3">
      <c r="A64" s="8">
        <v>709</v>
      </c>
      <c r="B64" s="11" t="s">
        <v>471</v>
      </c>
      <c r="C64" s="12">
        <v>0</v>
      </c>
      <c r="D64" s="12">
        <v>41300</v>
      </c>
      <c r="E64" s="12">
        <f t="shared" si="2"/>
        <v>45054.545454545456</v>
      </c>
      <c r="F64" s="12">
        <v>0</v>
      </c>
      <c r="G64" s="12">
        <v>0</v>
      </c>
      <c r="H64" s="12">
        <v>0</v>
      </c>
    </row>
    <row r="65" spans="1:8" ht="14.4" x14ac:dyDescent="0.3">
      <c r="A65" s="8">
        <v>710</v>
      </c>
      <c r="B65" s="11" t="s">
        <v>472</v>
      </c>
      <c r="C65" s="12">
        <v>0</v>
      </c>
      <c r="D65" s="12">
        <v>66.02</v>
      </c>
      <c r="E65" s="12">
        <f t="shared" si="2"/>
        <v>72.021818181818176</v>
      </c>
      <c r="F65" s="12">
        <v>10000</v>
      </c>
      <c r="G65" s="12">
        <v>5000</v>
      </c>
      <c r="H65" s="12">
        <v>-5000</v>
      </c>
    </row>
    <row r="66" spans="1:8" ht="15.6" x14ac:dyDescent="0.3">
      <c r="A66" s="8">
        <v>711</v>
      </c>
      <c r="B66" s="66" t="s">
        <v>646</v>
      </c>
      <c r="C66" s="44">
        <f>SUM(C59:C65)-C58</f>
        <v>76000</v>
      </c>
      <c r="D66" s="44">
        <f>SUM(D59:D65)-D58</f>
        <v>-54011.940000000031</v>
      </c>
      <c r="E66" s="44">
        <f t="shared" si="2"/>
        <v>-58922.1163636364</v>
      </c>
      <c r="F66" s="44">
        <f>SUM(F59:F65)-F58</f>
        <v>-67000</v>
      </c>
      <c r="G66" s="44">
        <f>SUM(G59:G65)-G58</f>
        <v>-1650</v>
      </c>
      <c r="H66" s="44">
        <f>SUM(H59:H65)-H58</f>
        <v>65350</v>
      </c>
    </row>
    <row r="67" spans="1:8" ht="14.4" x14ac:dyDescent="0.3">
      <c r="A67" s="8"/>
      <c r="B67" s="2"/>
      <c r="C67" s="3"/>
      <c r="D67" s="3"/>
      <c r="E67" s="3"/>
      <c r="F67" s="3"/>
      <c r="G67" s="3"/>
      <c r="H67" s="3"/>
    </row>
    <row r="68" spans="1:8" ht="18" x14ac:dyDescent="0.35">
      <c r="A68" s="8"/>
      <c r="B68" s="42" t="s">
        <v>433</v>
      </c>
      <c r="C68" s="45"/>
      <c r="D68" s="45"/>
      <c r="E68" s="45"/>
      <c r="F68" s="43"/>
      <c r="G68" s="43"/>
      <c r="H68" s="43"/>
    </row>
    <row r="69" spans="1:8" ht="14.4" x14ac:dyDescent="0.3">
      <c r="A69" s="8">
        <v>714</v>
      </c>
      <c r="B69" s="11" t="s">
        <v>434</v>
      </c>
      <c r="C69" s="12">
        <v>0</v>
      </c>
      <c r="D69" s="12">
        <v>616940.15</v>
      </c>
      <c r="E69" s="12">
        <f t="shared" ref="E69:E77" si="3">SUM(D69/11)*12</f>
        <v>673025.61818181816</v>
      </c>
      <c r="F69" s="12"/>
      <c r="G69" s="12">
        <v>620000</v>
      </c>
      <c r="H69" s="12">
        <v>620000</v>
      </c>
    </row>
    <row r="70" spans="1:8" ht="14.4" x14ac:dyDescent="0.3">
      <c r="A70" s="8">
        <v>715</v>
      </c>
      <c r="B70" s="11" t="s">
        <v>435</v>
      </c>
      <c r="C70" s="12"/>
      <c r="D70" s="12">
        <v>476744.9</v>
      </c>
      <c r="E70" s="12">
        <f t="shared" si="3"/>
        <v>520085.34545454546</v>
      </c>
      <c r="F70" s="12"/>
      <c r="G70" s="12">
        <v>480000</v>
      </c>
      <c r="H70" s="12">
        <v>480000</v>
      </c>
    </row>
    <row r="71" spans="1:8" ht="14.4" x14ac:dyDescent="0.3">
      <c r="A71" s="8">
        <v>716</v>
      </c>
      <c r="B71" s="11" t="s">
        <v>436</v>
      </c>
      <c r="C71" s="12"/>
      <c r="D71" s="12">
        <v>1574.5</v>
      </c>
      <c r="E71" s="12">
        <f t="shared" si="3"/>
        <v>1717.6363636363635</v>
      </c>
      <c r="F71" s="12"/>
      <c r="G71" s="12">
        <v>1600</v>
      </c>
      <c r="H71" s="12">
        <v>1600</v>
      </c>
    </row>
    <row r="72" spans="1:8" ht="14.4" x14ac:dyDescent="0.3">
      <c r="A72" s="8">
        <v>717</v>
      </c>
      <c r="B72" s="67" t="s">
        <v>437</v>
      </c>
      <c r="C72" s="12"/>
      <c r="D72" s="12">
        <v>1095259.55</v>
      </c>
      <c r="E72" s="12">
        <f t="shared" si="3"/>
        <v>1194828.6000000001</v>
      </c>
      <c r="F72" s="12"/>
      <c r="G72" s="12">
        <v>1101600</v>
      </c>
      <c r="H72" s="12">
        <v>1101600</v>
      </c>
    </row>
    <row r="73" spans="1:8" ht="14.4" x14ac:dyDescent="0.3">
      <c r="A73" s="8">
        <v>718</v>
      </c>
      <c r="B73" s="11"/>
      <c r="C73" s="12"/>
      <c r="D73" s="12"/>
      <c r="E73" s="12">
        <f t="shared" si="3"/>
        <v>0</v>
      </c>
      <c r="F73" s="12"/>
      <c r="G73" s="12"/>
      <c r="H73" s="12">
        <v>0</v>
      </c>
    </row>
    <row r="74" spans="1:8" ht="14.4" x14ac:dyDescent="0.3">
      <c r="A74" s="8">
        <v>719</v>
      </c>
      <c r="B74" s="11" t="s">
        <v>438</v>
      </c>
      <c r="C74" s="12"/>
      <c r="D74" s="12">
        <v>-120.2</v>
      </c>
      <c r="E74" s="12">
        <f t="shared" si="3"/>
        <v>-131.12727272727273</v>
      </c>
      <c r="F74" s="12"/>
      <c r="G74" s="12"/>
      <c r="H74" s="12">
        <v>0</v>
      </c>
    </row>
    <row r="75" spans="1:8" ht="14.4" x14ac:dyDescent="0.3">
      <c r="A75" s="8">
        <v>720</v>
      </c>
      <c r="B75" s="11" t="s">
        <v>439</v>
      </c>
      <c r="C75" s="12"/>
      <c r="D75" s="12">
        <v>895472.01</v>
      </c>
      <c r="E75" s="12">
        <f t="shared" si="3"/>
        <v>976878.55636363639</v>
      </c>
      <c r="F75" s="12"/>
      <c r="G75" s="12">
        <v>1012087.5</v>
      </c>
      <c r="H75" s="12">
        <v>1012087.5</v>
      </c>
    </row>
    <row r="76" spans="1:8" ht="14.4" x14ac:dyDescent="0.3">
      <c r="A76" s="8">
        <v>721</v>
      </c>
      <c r="B76" s="11" t="s">
        <v>440</v>
      </c>
      <c r="C76" s="12"/>
      <c r="D76" s="12">
        <v>52197.5</v>
      </c>
      <c r="E76" s="12">
        <f t="shared" si="3"/>
        <v>56942.727272727279</v>
      </c>
      <c r="F76" s="12"/>
      <c r="G76" s="12"/>
      <c r="H76" s="12">
        <v>0</v>
      </c>
    </row>
    <row r="77" spans="1:8" ht="15.6" x14ac:dyDescent="0.3">
      <c r="A77" s="8">
        <v>722</v>
      </c>
      <c r="B77" s="66" t="s">
        <v>646</v>
      </c>
      <c r="C77" s="44">
        <f>SUM(C73:C76)-C72</f>
        <v>0</v>
      </c>
      <c r="D77" s="44">
        <f>SUM(D73:D76)-D72</f>
        <v>-147710.24</v>
      </c>
      <c r="E77" s="44">
        <f t="shared" si="3"/>
        <v>-161138.44363636363</v>
      </c>
      <c r="F77" s="44">
        <f>SUM(F73:F76)-F72</f>
        <v>0</v>
      </c>
      <c r="G77" s="44">
        <f>SUM(G73:G76)-G72</f>
        <v>-89512.5</v>
      </c>
      <c r="H77" s="44">
        <f>SUM(H73:H76)-H72</f>
        <v>-89512.5</v>
      </c>
    </row>
    <row r="78" spans="1:8" ht="14.4" x14ac:dyDescent="0.3">
      <c r="A78" s="8"/>
      <c r="B78" s="5"/>
      <c r="C78" s="6"/>
      <c r="D78" s="6"/>
      <c r="E78" s="6"/>
      <c r="F78" s="6"/>
      <c r="G78" s="6"/>
      <c r="H78" s="9"/>
    </row>
    <row r="79" spans="1:8" ht="18" x14ac:dyDescent="0.35">
      <c r="A79" s="8"/>
      <c r="B79" s="42" t="s">
        <v>658</v>
      </c>
      <c r="C79" s="45"/>
      <c r="D79" s="45"/>
      <c r="E79" s="45"/>
      <c r="F79" s="43"/>
      <c r="G79" s="43"/>
      <c r="H79" s="43"/>
    </row>
    <row r="80" spans="1:8" ht="14.4" x14ac:dyDescent="0.3">
      <c r="A80" s="8">
        <v>725</v>
      </c>
      <c r="B80" s="11" t="s">
        <v>441</v>
      </c>
      <c r="C80" s="12">
        <v>0</v>
      </c>
      <c r="D80" s="12">
        <v>180810.23</v>
      </c>
      <c r="E80" s="12">
        <f t="shared" ref="E80:E99" si="4">SUM(D80/11)*12</f>
        <v>197247.52363636362</v>
      </c>
      <c r="F80" s="12">
        <v>325185</v>
      </c>
      <c r="G80" s="12">
        <v>70000</v>
      </c>
      <c r="H80" s="12">
        <v>255185</v>
      </c>
    </row>
    <row r="81" spans="1:8" ht="14.4" x14ac:dyDescent="0.3">
      <c r="A81" s="8">
        <v>726</v>
      </c>
      <c r="B81" s="11" t="s">
        <v>442</v>
      </c>
      <c r="C81" s="12">
        <v>0</v>
      </c>
      <c r="D81" s="12">
        <v>0</v>
      </c>
      <c r="E81" s="12">
        <f t="shared" si="4"/>
        <v>0</v>
      </c>
      <c r="F81" s="12">
        <v>115000</v>
      </c>
      <c r="G81" s="12">
        <v>0</v>
      </c>
      <c r="H81" s="12">
        <v>115000</v>
      </c>
    </row>
    <row r="82" spans="1:8" ht="14.4" x14ac:dyDescent="0.3">
      <c r="A82" s="8">
        <v>727</v>
      </c>
      <c r="B82" s="67" t="s">
        <v>443</v>
      </c>
      <c r="C82" s="12">
        <v>0</v>
      </c>
      <c r="D82" s="12">
        <v>180810.23</v>
      </c>
      <c r="E82" s="12">
        <f t="shared" si="4"/>
        <v>197247.52363636362</v>
      </c>
      <c r="F82" s="12">
        <v>440185</v>
      </c>
      <c r="G82" s="12">
        <v>70000</v>
      </c>
      <c r="H82" s="12">
        <v>370185</v>
      </c>
    </row>
    <row r="83" spans="1:8" ht="14.4" x14ac:dyDescent="0.3">
      <c r="A83" s="8">
        <v>728</v>
      </c>
      <c r="B83" s="11" t="s">
        <v>162</v>
      </c>
      <c r="C83" s="12">
        <v>0</v>
      </c>
      <c r="D83" s="12">
        <v>45600</v>
      </c>
      <c r="E83" s="12">
        <f t="shared" si="4"/>
        <v>49745.454545454544</v>
      </c>
      <c r="F83" s="12">
        <v>0</v>
      </c>
      <c r="G83" s="12">
        <v>0</v>
      </c>
      <c r="H83" s="12">
        <v>0</v>
      </c>
    </row>
    <row r="84" spans="1:8" ht="14.4" x14ac:dyDescent="0.3">
      <c r="A84" s="8">
        <v>729</v>
      </c>
      <c r="B84" s="11" t="s">
        <v>169</v>
      </c>
      <c r="C84" s="12">
        <v>0</v>
      </c>
      <c r="D84" s="12">
        <v>750</v>
      </c>
      <c r="E84" s="12">
        <f t="shared" si="4"/>
        <v>818.18181818181824</v>
      </c>
      <c r="F84" s="12">
        <v>750</v>
      </c>
      <c r="G84" s="12">
        <v>0</v>
      </c>
      <c r="H84" s="12">
        <v>750</v>
      </c>
    </row>
    <row r="85" spans="1:8" ht="14.4" x14ac:dyDescent="0.3">
      <c r="A85" s="8">
        <v>730</v>
      </c>
      <c r="B85" s="11" t="s">
        <v>169</v>
      </c>
      <c r="C85" s="12">
        <v>0</v>
      </c>
      <c r="D85" s="12">
        <v>4750</v>
      </c>
      <c r="E85" s="12">
        <f t="shared" si="4"/>
        <v>5181.818181818182</v>
      </c>
      <c r="F85" s="12">
        <v>5000</v>
      </c>
      <c r="G85" s="12">
        <v>0</v>
      </c>
      <c r="H85" s="12">
        <v>5000</v>
      </c>
    </row>
    <row r="86" spans="1:8" ht="14.4" x14ac:dyDescent="0.3">
      <c r="A86" s="8">
        <v>731</v>
      </c>
      <c r="B86" s="11" t="s">
        <v>450</v>
      </c>
      <c r="C86" s="12">
        <v>0</v>
      </c>
      <c r="D86" s="12">
        <v>3488.4</v>
      </c>
      <c r="E86" s="12">
        <f t="shared" si="4"/>
        <v>3805.5272727272727</v>
      </c>
      <c r="F86" s="12">
        <v>4535</v>
      </c>
      <c r="G86" s="12">
        <v>0</v>
      </c>
      <c r="H86" s="12">
        <v>4535</v>
      </c>
    </row>
    <row r="87" spans="1:8" ht="14.4" x14ac:dyDescent="0.3">
      <c r="A87" s="8">
        <v>732</v>
      </c>
      <c r="B87" s="11" t="s">
        <v>163</v>
      </c>
      <c r="C87" s="12">
        <v>0</v>
      </c>
      <c r="D87" s="12">
        <v>57.39</v>
      </c>
      <c r="E87" s="12">
        <f t="shared" si="4"/>
        <v>62.607272727272729</v>
      </c>
      <c r="F87" s="12">
        <v>57</v>
      </c>
      <c r="G87" s="12">
        <v>0</v>
      </c>
      <c r="H87" s="12">
        <v>57</v>
      </c>
    </row>
    <row r="88" spans="1:8" ht="14.4" x14ac:dyDescent="0.3">
      <c r="A88" s="8">
        <v>733</v>
      </c>
      <c r="B88" s="11" t="s">
        <v>451</v>
      </c>
      <c r="C88" s="12">
        <v>0</v>
      </c>
      <c r="D88" s="12">
        <v>0</v>
      </c>
      <c r="E88" s="12">
        <f t="shared" si="4"/>
        <v>0</v>
      </c>
      <c r="F88" s="12">
        <v>231</v>
      </c>
      <c r="G88" s="12">
        <v>0</v>
      </c>
      <c r="H88" s="12">
        <v>231</v>
      </c>
    </row>
    <row r="89" spans="1:8" ht="14.4" x14ac:dyDescent="0.3">
      <c r="A89" s="8">
        <v>734</v>
      </c>
      <c r="B89" s="11" t="s">
        <v>452</v>
      </c>
      <c r="C89" s="12">
        <v>0</v>
      </c>
      <c r="D89" s="12">
        <v>0</v>
      </c>
      <c r="E89" s="12">
        <f t="shared" si="4"/>
        <v>0</v>
      </c>
      <c r="F89" s="12">
        <v>652</v>
      </c>
      <c r="G89" s="12">
        <v>0</v>
      </c>
      <c r="H89" s="12">
        <v>652</v>
      </c>
    </row>
    <row r="90" spans="1:8" ht="14.4" x14ac:dyDescent="0.3">
      <c r="A90" s="8">
        <v>735</v>
      </c>
      <c r="B90" s="11" t="s">
        <v>163</v>
      </c>
      <c r="C90" s="12">
        <v>0</v>
      </c>
      <c r="D90" s="12">
        <v>12465.58</v>
      </c>
      <c r="E90" s="12">
        <f t="shared" si="4"/>
        <v>13598.814545454545</v>
      </c>
      <c r="F90" s="12">
        <v>23134</v>
      </c>
      <c r="G90" s="12">
        <v>0</v>
      </c>
      <c r="H90" s="12">
        <v>23134</v>
      </c>
    </row>
    <row r="91" spans="1:8" ht="14.4" x14ac:dyDescent="0.3">
      <c r="A91" s="8">
        <v>736</v>
      </c>
      <c r="B91" s="11" t="s">
        <v>163</v>
      </c>
      <c r="C91" s="12">
        <v>0</v>
      </c>
      <c r="D91" s="12">
        <v>363.47</v>
      </c>
      <c r="E91" s="12">
        <f t="shared" si="4"/>
        <v>396.51272727272732</v>
      </c>
      <c r="F91" s="12">
        <v>384</v>
      </c>
      <c r="G91" s="12">
        <v>0</v>
      </c>
      <c r="H91" s="12">
        <v>384</v>
      </c>
    </row>
    <row r="92" spans="1:8" ht="14.4" x14ac:dyDescent="0.3">
      <c r="A92" s="8">
        <v>737</v>
      </c>
      <c r="B92" s="11" t="s">
        <v>453</v>
      </c>
      <c r="C92" s="12">
        <v>0</v>
      </c>
      <c r="D92" s="12">
        <v>162948</v>
      </c>
      <c r="E92" s="12">
        <f t="shared" si="4"/>
        <v>177761.45454545456</v>
      </c>
      <c r="F92" s="12">
        <v>302411</v>
      </c>
      <c r="G92" s="12">
        <v>0</v>
      </c>
      <c r="H92" s="12">
        <v>302411</v>
      </c>
    </row>
    <row r="93" spans="1:8" ht="14.4" x14ac:dyDescent="0.3">
      <c r="A93" s="8">
        <v>738</v>
      </c>
      <c r="B93" s="11" t="s">
        <v>444</v>
      </c>
      <c r="C93" s="12">
        <v>0</v>
      </c>
      <c r="D93" s="12">
        <v>1508.78</v>
      </c>
      <c r="E93" s="12">
        <f t="shared" si="4"/>
        <v>1645.9418181818182</v>
      </c>
      <c r="F93" s="12">
        <v>20000</v>
      </c>
      <c r="G93" s="12">
        <v>0</v>
      </c>
      <c r="H93" s="12">
        <v>20000</v>
      </c>
    </row>
    <row r="94" spans="1:8" ht="14.4" x14ac:dyDescent="0.3">
      <c r="A94" s="8">
        <v>739</v>
      </c>
      <c r="B94" s="11" t="s">
        <v>445</v>
      </c>
      <c r="C94" s="12">
        <v>0</v>
      </c>
      <c r="D94" s="12">
        <v>1624.7</v>
      </c>
      <c r="E94" s="12">
        <f t="shared" si="4"/>
        <v>1772.4</v>
      </c>
      <c r="F94" s="12">
        <v>6000</v>
      </c>
      <c r="G94" s="12">
        <v>0</v>
      </c>
      <c r="H94" s="12">
        <v>6000</v>
      </c>
    </row>
    <row r="95" spans="1:8" ht="14.4" x14ac:dyDescent="0.3">
      <c r="A95" s="8">
        <v>740</v>
      </c>
      <c r="B95" s="11" t="s">
        <v>446</v>
      </c>
      <c r="C95" s="12">
        <v>0</v>
      </c>
      <c r="D95" s="12">
        <v>6686.01</v>
      </c>
      <c r="E95" s="12">
        <f t="shared" si="4"/>
        <v>7293.829090909092</v>
      </c>
      <c r="F95" s="12">
        <v>18500</v>
      </c>
      <c r="G95" s="12">
        <v>0</v>
      </c>
      <c r="H95" s="12">
        <v>18500</v>
      </c>
    </row>
    <row r="96" spans="1:8" ht="14.4" x14ac:dyDescent="0.3">
      <c r="A96" s="8">
        <v>741</v>
      </c>
      <c r="B96" s="11" t="s">
        <v>447</v>
      </c>
      <c r="C96" s="12">
        <v>0</v>
      </c>
      <c r="D96" s="12">
        <v>133</v>
      </c>
      <c r="E96" s="12">
        <f t="shared" si="4"/>
        <v>145.09090909090909</v>
      </c>
      <c r="F96" s="12">
        <v>0</v>
      </c>
      <c r="G96" s="12">
        <v>0</v>
      </c>
      <c r="H96" s="12">
        <v>0</v>
      </c>
    </row>
    <row r="97" spans="1:8" ht="14.4" x14ac:dyDescent="0.3">
      <c r="A97" s="8">
        <v>742</v>
      </c>
      <c r="B97" s="11" t="s">
        <v>448</v>
      </c>
      <c r="C97" s="12">
        <v>0</v>
      </c>
      <c r="D97" s="12">
        <v>1188.5999999999999</v>
      </c>
      <c r="E97" s="12">
        <f t="shared" si="4"/>
        <v>1296.6545454545453</v>
      </c>
      <c r="F97" s="12">
        <v>5000</v>
      </c>
      <c r="G97" s="12">
        <v>0</v>
      </c>
      <c r="H97" s="12">
        <v>5000</v>
      </c>
    </row>
    <row r="98" spans="1:8" ht="14.4" x14ac:dyDescent="0.3">
      <c r="A98" s="8">
        <v>743</v>
      </c>
      <c r="B98" s="11" t="s">
        <v>449</v>
      </c>
      <c r="C98" s="12">
        <v>0</v>
      </c>
      <c r="D98" s="12">
        <v>0</v>
      </c>
      <c r="E98" s="12">
        <f t="shared" si="4"/>
        <v>0</v>
      </c>
      <c r="F98" s="12">
        <v>0</v>
      </c>
      <c r="G98" s="12">
        <v>0</v>
      </c>
      <c r="H98" s="12">
        <v>0</v>
      </c>
    </row>
    <row r="99" spans="1:8" ht="15.6" x14ac:dyDescent="0.3">
      <c r="A99" s="8">
        <v>744</v>
      </c>
      <c r="B99" s="66" t="s">
        <v>646</v>
      </c>
      <c r="C99" s="44">
        <f>SUM(C83:C98)-C82</f>
        <v>0</v>
      </c>
      <c r="D99" s="44">
        <f>SUM(D83:D98)-D82</f>
        <v>60753.700000000012</v>
      </c>
      <c r="E99" s="44">
        <f t="shared" si="4"/>
        <v>66276.763636363656</v>
      </c>
      <c r="F99" s="44">
        <f>SUM(F83:F98)-F82</f>
        <v>-53531</v>
      </c>
      <c r="G99" s="44">
        <f>SUM(G83:G98)-G82</f>
        <v>-70000</v>
      </c>
      <c r="H99" s="44">
        <f>SUM(H83:H98)-H82</f>
        <v>16469</v>
      </c>
    </row>
    <row r="100" spans="1:8" ht="14.4" x14ac:dyDescent="0.3">
      <c r="A100" s="8"/>
      <c r="B100" s="2"/>
      <c r="C100" s="3"/>
      <c r="D100" s="3"/>
      <c r="E100" s="3"/>
      <c r="F100" s="3"/>
      <c r="G100" s="3"/>
      <c r="H100" s="3"/>
    </row>
    <row r="101" spans="1:8" ht="18" x14ac:dyDescent="0.35">
      <c r="A101" s="8"/>
      <c r="B101" s="42" t="s">
        <v>454</v>
      </c>
      <c r="C101" s="45"/>
      <c r="D101" s="45"/>
      <c r="E101" s="45"/>
      <c r="F101" s="43"/>
      <c r="G101" s="43"/>
      <c r="H101" s="43"/>
    </row>
    <row r="102" spans="1:8" ht="14.4" x14ac:dyDescent="0.3">
      <c r="A102" s="8">
        <v>747</v>
      </c>
      <c r="B102" s="11" t="s">
        <v>455</v>
      </c>
      <c r="C102" s="12">
        <v>0</v>
      </c>
      <c r="D102" s="12">
        <v>5594</v>
      </c>
      <c r="E102" s="12">
        <f t="shared" ref="E102:E119" si="5">SUM(D102/11)*12</f>
        <v>6102.545454545455</v>
      </c>
      <c r="F102" s="12">
        <v>0</v>
      </c>
      <c r="G102" s="12">
        <v>0</v>
      </c>
      <c r="H102" s="12">
        <v>0</v>
      </c>
    </row>
    <row r="103" spans="1:8" ht="14.4" x14ac:dyDescent="0.3">
      <c r="A103" s="8">
        <v>748</v>
      </c>
      <c r="B103" s="11" t="s">
        <v>456</v>
      </c>
      <c r="C103" s="12">
        <v>0</v>
      </c>
      <c r="D103" s="12">
        <v>522.5</v>
      </c>
      <c r="E103" s="12">
        <f t="shared" si="5"/>
        <v>570</v>
      </c>
      <c r="F103" s="12">
        <v>0</v>
      </c>
      <c r="G103" s="12">
        <v>0</v>
      </c>
      <c r="H103" s="12">
        <v>0</v>
      </c>
    </row>
    <row r="104" spans="1:8" ht="14.4" x14ac:dyDescent="0.3">
      <c r="A104" s="8">
        <v>749</v>
      </c>
      <c r="B104" s="11" t="s">
        <v>58</v>
      </c>
      <c r="C104" s="12">
        <v>0</v>
      </c>
      <c r="D104" s="12">
        <v>441.93</v>
      </c>
      <c r="E104" s="12">
        <f t="shared" si="5"/>
        <v>482.10545454545456</v>
      </c>
      <c r="F104" s="12">
        <v>0</v>
      </c>
      <c r="G104" s="12">
        <v>0</v>
      </c>
      <c r="H104" s="12">
        <v>0</v>
      </c>
    </row>
    <row r="105" spans="1:8" ht="14.4" x14ac:dyDescent="0.3">
      <c r="A105" s="8">
        <v>750</v>
      </c>
      <c r="B105" s="67" t="s">
        <v>457</v>
      </c>
      <c r="C105" s="12">
        <v>0</v>
      </c>
      <c r="D105" s="12">
        <v>6558.43</v>
      </c>
      <c r="E105" s="12">
        <f t="shared" si="5"/>
        <v>7154.6509090909094</v>
      </c>
      <c r="F105" s="12">
        <v>0</v>
      </c>
      <c r="G105" s="12">
        <v>0</v>
      </c>
      <c r="H105" s="12">
        <v>0</v>
      </c>
    </row>
    <row r="106" spans="1:8" ht="14.4" x14ac:dyDescent="0.3">
      <c r="A106" s="8">
        <v>751</v>
      </c>
      <c r="B106" s="11" t="s">
        <v>158</v>
      </c>
      <c r="C106" s="12">
        <v>8550</v>
      </c>
      <c r="D106" s="12">
        <v>1379.36</v>
      </c>
      <c r="E106" s="12">
        <f t="shared" si="5"/>
        <v>1504.7563636363636</v>
      </c>
      <c r="F106" s="12">
        <v>8550</v>
      </c>
      <c r="G106" s="12">
        <v>8550</v>
      </c>
      <c r="H106" s="12">
        <v>0</v>
      </c>
    </row>
    <row r="107" spans="1:8" ht="14.4" x14ac:dyDescent="0.3">
      <c r="A107" s="8">
        <v>752</v>
      </c>
      <c r="B107" s="11" t="s">
        <v>315</v>
      </c>
      <c r="C107" s="12">
        <v>600</v>
      </c>
      <c r="D107" s="12">
        <v>0</v>
      </c>
      <c r="E107" s="12">
        <f t="shared" si="5"/>
        <v>0</v>
      </c>
      <c r="F107" s="12">
        <v>600</v>
      </c>
      <c r="G107" s="12">
        <v>600</v>
      </c>
      <c r="H107" s="12">
        <v>0</v>
      </c>
    </row>
    <row r="108" spans="1:8" ht="14.4" x14ac:dyDescent="0.3">
      <c r="A108" s="8">
        <v>753</v>
      </c>
      <c r="B108" s="11" t="s">
        <v>126</v>
      </c>
      <c r="C108" s="12">
        <v>13900</v>
      </c>
      <c r="D108" s="12">
        <v>0</v>
      </c>
      <c r="E108" s="12">
        <f t="shared" si="5"/>
        <v>0</v>
      </c>
      <c r="F108" s="12">
        <v>13900</v>
      </c>
      <c r="G108" s="12">
        <v>13900</v>
      </c>
      <c r="H108" s="12">
        <v>0</v>
      </c>
    </row>
    <row r="109" spans="1:8" ht="14.4" x14ac:dyDescent="0.3">
      <c r="A109" s="8">
        <v>754</v>
      </c>
      <c r="B109" s="11" t="s">
        <v>316</v>
      </c>
      <c r="C109" s="12">
        <v>400</v>
      </c>
      <c r="D109" s="12">
        <v>0</v>
      </c>
      <c r="E109" s="12">
        <f t="shared" si="5"/>
        <v>0</v>
      </c>
      <c r="F109" s="12">
        <v>400</v>
      </c>
      <c r="G109" s="12">
        <v>400</v>
      </c>
      <c r="H109" s="12">
        <v>0</v>
      </c>
    </row>
    <row r="110" spans="1:8" ht="14.4" x14ac:dyDescent="0.3">
      <c r="A110" s="8">
        <v>755</v>
      </c>
      <c r="B110" s="11" t="s">
        <v>317</v>
      </c>
      <c r="C110" s="12">
        <v>30000</v>
      </c>
      <c r="D110" s="12">
        <v>0</v>
      </c>
      <c r="E110" s="12">
        <f t="shared" si="5"/>
        <v>0</v>
      </c>
      <c r="F110" s="12">
        <v>30000</v>
      </c>
      <c r="G110" s="12">
        <v>30000</v>
      </c>
      <c r="H110" s="12">
        <v>0</v>
      </c>
    </row>
    <row r="111" spans="1:8" ht="14.4" x14ac:dyDescent="0.3">
      <c r="A111" s="8">
        <v>756</v>
      </c>
      <c r="B111" s="11" t="s">
        <v>458</v>
      </c>
      <c r="C111" s="12">
        <v>5000</v>
      </c>
      <c r="D111" s="12">
        <v>0</v>
      </c>
      <c r="E111" s="12">
        <f t="shared" si="5"/>
        <v>0</v>
      </c>
      <c r="F111" s="12">
        <v>5000</v>
      </c>
      <c r="G111" s="12">
        <v>5000</v>
      </c>
      <c r="H111" s="12">
        <v>0</v>
      </c>
    </row>
    <row r="112" spans="1:8" ht="14.4" x14ac:dyDescent="0.3">
      <c r="A112" s="8">
        <v>757</v>
      </c>
      <c r="B112" s="11" t="s">
        <v>247</v>
      </c>
      <c r="C112" s="12">
        <v>0</v>
      </c>
      <c r="D112" s="12">
        <v>0</v>
      </c>
      <c r="E112" s="12">
        <f t="shared" si="5"/>
        <v>0</v>
      </c>
      <c r="F112" s="12">
        <v>0</v>
      </c>
      <c r="G112" s="12">
        <v>0</v>
      </c>
      <c r="H112" s="12">
        <v>0</v>
      </c>
    </row>
    <row r="113" spans="1:8" ht="14.4" x14ac:dyDescent="0.3">
      <c r="A113" s="8">
        <v>758</v>
      </c>
      <c r="B113" s="11" t="s">
        <v>459</v>
      </c>
      <c r="C113" s="12">
        <v>6540</v>
      </c>
      <c r="D113" s="12">
        <v>0</v>
      </c>
      <c r="E113" s="12">
        <f t="shared" si="5"/>
        <v>0</v>
      </c>
      <c r="F113" s="12">
        <v>6540</v>
      </c>
      <c r="G113" s="12">
        <v>6540</v>
      </c>
      <c r="H113" s="12">
        <v>0</v>
      </c>
    </row>
    <row r="114" spans="1:8" ht="14.4" x14ac:dyDescent="0.3">
      <c r="A114" s="8">
        <v>759</v>
      </c>
      <c r="B114" s="11" t="s">
        <v>116</v>
      </c>
      <c r="C114" s="12">
        <v>200</v>
      </c>
      <c r="D114" s="12">
        <v>0</v>
      </c>
      <c r="E114" s="12">
        <f t="shared" si="5"/>
        <v>0</v>
      </c>
      <c r="F114" s="12">
        <v>200</v>
      </c>
      <c r="G114" s="12">
        <v>200</v>
      </c>
      <c r="H114" s="12">
        <v>0</v>
      </c>
    </row>
    <row r="115" spans="1:8" ht="14.4" x14ac:dyDescent="0.3">
      <c r="A115" s="8">
        <v>760</v>
      </c>
      <c r="B115" s="11" t="s">
        <v>460</v>
      </c>
      <c r="C115" s="12">
        <v>13500</v>
      </c>
      <c r="D115" s="12">
        <v>0</v>
      </c>
      <c r="E115" s="12">
        <f t="shared" si="5"/>
        <v>0</v>
      </c>
      <c r="F115" s="12">
        <v>13500</v>
      </c>
      <c r="G115" s="12">
        <v>13500</v>
      </c>
      <c r="H115" s="12">
        <v>0</v>
      </c>
    </row>
    <row r="116" spans="1:8" ht="14.4" x14ac:dyDescent="0.3">
      <c r="A116" s="8">
        <v>761</v>
      </c>
      <c r="B116" s="11" t="s">
        <v>461</v>
      </c>
      <c r="C116" s="12">
        <v>0</v>
      </c>
      <c r="D116" s="12">
        <v>0</v>
      </c>
      <c r="E116" s="12">
        <f t="shared" si="5"/>
        <v>0</v>
      </c>
      <c r="F116" s="12">
        <v>0</v>
      </c>
      <c r="G116" s="12">
        <v>0</v>
      </c>
      <c r="H116" s="12">
        <v>0</v>
      </c>
    </row>
    <row r="117" spans="1:8" ht="14.4" x14ac:dyDescent="0.3">
      <c r="A117" s="8">
        <v>762</v>
      </c>
      <c r="B117" s="11" t="s">
        <v>462</v>
      </c>
      <c r="C117" s="12">
        <v>600</v>
      </c>
      <c r="D117" s="12">
        <v>0</v>
      </c>
      <c r="E117" s="12">
        <f t="shared" si="5"/>
        <v>0</v>
      </c>
      <c r="F117" s="12">
        <v>600</v>
      </c>
      <c r="G117" s="12">
        <v>600</v>
      </c>
      <c r="H117" s="12">
        <v>0</v>
      </c>
    </row>
    <row r="118" spans="1:8" ht="14.4" x14ac:dyDescent="0.3">
      <c r="A118" s="8">
        <v>763</v>
      </c>
      <c r="B118" s="11" t="s">
        <v>463</v>
      </c>
      <c r="C118" s="12">
        <v>1000</v>
      </c>
      <c r="D118" s="12">
        <v>0</v>
      </c>
      <c r="E118" s="12">
        <f t="shared" si="5"/>
        <v>0</v>
      </c>
      <c r="F118" s="12">
        <v>1000</v>
      </c>
      <c r="G118" s="12">
        <v>1000</v>
      </c>
      <c r="H118" s="12">
        <v>0</v>
      </c>
    </row>
    <row r="119" spans="1:8" ht="15.6" x14ac:dyDescent="0.3">
      <c r="A119" s="8">
        <v>764</v>
      </c>
      <c r="B119" s="66" t="s">
        <v>646</v>
      </c>
      <c r="C119" s="44">
        <f>SUM(C106:C118)-C105</f>
        <v>80290</v>
      </c>
      <c r="D119" s="44">
        <f>SUM(D106:D118)-D105</f>
        <v>-5179.0700000000006</v>
      </c>
      <c r="E119" s="44">
        <f t="shared" si="5"/>
        <v>-5649.8945454545465</v>
      </c>
      <c r="F119" s="44">
        <f>SUM(F106:F118)-F105</f>
        <v>80290</v>
      </c>
      <c r="G119" s="44">
        <f>SUM(G106:G118)-G105</f>
        <v>80290</v>
      </c>
      <c r="H119" s="44">
        <f>SUM(H106:H118)-H105</f>
        <v>0</v>
      </c>
    </row>
    <row r="120" spans="1:8" ht="14.4" x14ac:dyDescent="0.3">
      <c r="A120" s="8"/>
      <c r="B120" s="2"/>
      <c r="C120" s="3"/>
      <c r="D120" s="3"/>
      <c r="E120" s="3"/>
      <c r="F120" s="3"/>
      <c r="G120" s="3"/>
      <c r="H120" s="3"/>
    </row>
    <row r="121" spans="1:8" ht="18" x14ac:dyDescent="0.35">
      <c r="A121" s="8"/>
      <c r="B121" s="43" t="s">
        <v>383</v>
      </c>
      <c r="C121" s="45"/>
      <c r="D121" s="45"/>
      <c r="E121" s="45"/>
      <c r="F121" s="43"/>
      <c r="G121" s="43"/>
      <c r="H121" s="43"/>
    </row>
    <row r="122" spans="1:8" ht="14.4" x14ac:dyDescent="0.3">
      <c r="A122" s="8">
        <v>767</v>
      </c>
      <c r="B122" s="11" t="s">
        <v>162</v>
      </c>
      <c r="C122" s="12">
        <v>0</v>
      </c>
      <c r="D122" s="12">
        <v>0</v>
      </c>
      <c r="E122" s="12">
        <f t="shared" ref="E122:E133" si="6">SUM(D122/11)*12</f>
        <v>0</v>
      </c>
      <c r="F122" s="12">
        <v>0</v>
      </c>
      <c r="G122" s="12">
        <v>0</v>
      </c>
      <c r="H122" s="12">
        <v>0</v>
      </c>
    </row>
    <row r="123" spans="1:8" ht="14.4" x14ac:dyDescent="0.3">
      <c r="A123" s="8">
        <v>768</v>
      </c>
      <c r="B123" s="11" t="s">
        <v>384</v>
      </c>
      <c r="C123" s="12">
        <v>0</v>
      </c>
      <c r="D123" s="12">
        <v>0</v>
      </c>
      <c r="E123" s="12">
        <f t="shared" si="6"/>
        <v>0</v>
      </c>
      <c r="F123" s="12">
        <v>0</v>
      </c>
      <c r="G123" s="12">
        <v>0</v>
      </c>
      <c r="H123" s="12">
        <v>0</v>
      </c>
    </row>
    <row r="124" spans="1:8" ht="14.4" x14ac:dyDescent="0.3">
      <c r="A124" s="8">
        <v>769</v>
      </c>
      <c r="B124" s="11" t="s">
        <v>164</v>
      </c>
      <c r="C124" s="12">
        <v>0</v>
      </c>
      <c r="D124" s="12">
        <v>0</v>
      </c>
      <c r="E124" s="12">
        <f t="shared" si="6"/>
        <v>0</v>
      </c>
      <c r="F124" s="12">
        <v>0</v>
      </c>
      <c r="G124" s="12">
        <v>0</v>
      </c>
      <c r="H124" s="12">
        <v>0</v>
      </c>
    </row>
    <row r="125" spans="1:8" ht="14.4" x14ac:dyDescent="0.3">
      <c r="A125" s="8">
        <v>770</v>
      </c>
      <c r="B125" s="11" t="s">
        <v>165</v>
      </c>
      <c r="C125" s="12">
        <v>0</v>
      </c>
      <c r="D125" s="12">
        <v>0</v>
      </c>
      <c r="E125" s="12">
        <f t="shared" si="6"/>
        <v>0</v>
      </c>
      <c r="F125" s="12">
        <v>0</v>
      </c>
      <c r="G125" s="12">
        <v>0</v>
      </c>
      <c r="H125" s="12">
        <v>0</v>
      </c>
    </row>
    <row r="126" spans="1:8" ht="14.4" x14ac:dyDescent="0.3">
      <c r="A126" s="8">
        <v>771</v>
      </c>
      <c r="B126" s="11" t="s">
        <v>166</v>
      </c>
      <c r="C126" s="12">
        <v>0</v>
      </c>
      <c r="D126" s="12">
        <v>0</v>
      </c>
      <c r="E126" s="12">
        <f t="shared" si="6"/>
        <v>0</v>
      </c>
      <c r="F126" s="12">
        <v>0</v>
      </c>
      <c r="G126" s="12">
        <v>0</v>
      </c>
      <c r="H126" s="12">
        <v>0</v>
      </c>
    </row>
    <row r="127" spans="1:8" ht="14.4" x14ac:dyDescent="0.3">
      <c r="A127" s="8">
        <v>772</v>
      </c>
      <c r="B127" s="11" t="s">
        <v>203</v>
      </c>
      <c r="C127" s="12">
        <v>0</v>
      </c>
      <c r="D127" s="12">
        <v>0</v>
      </c>
      <c r="E127" s="12">
        <f t="shared" si="6"/>
        <v>0</v>
      </c>
      <c r="F127" s="12">
        <v>0</v>
      </c>
      <c r="G127" s="12">
        <v>0</v>
      </c>
      <c r="H127" s="12">
        <v>0</v>
      </c>
    </row>
    <row r="128" spans="1:8" ht="14.4" x14ac:dyDescent="0.3">
      <c r="A128" s="8">
        <v>773</v>
      </c>
      <c r="B128" s="11" t="s">
        <v>202</v>
      </c>
      <c r="C128" s="12">
        <v>5000</v>
      </c>
      <c r="D128" s="12">
        <v>0</v>
      </c>
      <c r="E128" s="12">
        <f t="shared" si="6"/>
        <v>0</v>
      </c>
      <c r="F128" s="12">
        <v>0</v>
      </c>
      <c r="G128" s="12">
        <v>0</v>
      </c>
      <c r="H128" s="12">
        <v>0</v>
      </c>
    </row>
    <row r="129" spans="1:8" ht="14.4" x14ac:dyDescent="0.3">
      <c r="A129" s="8">
        <v>774</v>
      </c>
      <c r="B129" s="11" t="s">
        <v>157</v>
      </c>
      <c r="C129" s="12">
        <v>65000</v>
      </c>
      <c r="D129" s="12">
        <v>0</v>
      </c>
      <c r="E129" s="12">
        <f t="shared" si="6"/>
        <v>0</v>
      </c>
      <c r="F129" s="12">
        <v>0</v>
      </c>
      <c r="G129" s="12">
        <v>0</v>
      </c>
      <c r="H129" s="12">
        <v>0</v>
      </c>
    </row>
    <row r="130" spans="1:8" ht="14.4" x14ac:dyDescent="0.3">
      <c r="A130" s="8">
        <v>775</v>
      </c>
      <c r="B130" s="11" t="s">
        <v>158</v>
      </c>
      <c r="C130" s="12">
        <v>3000</v>
      </c>
      <c r="D130" s="12">
        <v>0</v>
      </c>
      <c r="E130" s="12">
        <f t="shared" si="6"/>
        <v>0</v>
      </c>
      <c r="F130" s="12">
        <v>0</v>
      </c>
      <c r="G130" s="12">
        <v>0</v>
      </c>
      <c r="H130" s="12">
        <v>0</v>
      </c>
    </row>
    <row r="131" spans="1:8" ht="14.4" x14ac:dyDescent="0.3">
      <c r="A131" s="8">
        <v>776</v>
      </c>
      <c r="B131" s="11" t="s">
        <v>201</v>
      </c>
      <c r="C131" s="12">
        <v>700</v>
      </c>
      <c r="D131" s="12">
        <v>0</v>
      </c>
      <c r="E131" s="12">
        <f t="shared" si="6"/>
        <v>0</v>
      </c>
      <c r="F131" s="12">
        <v>0</v>
      </c>
      <c r="G131" s="12">
        <v>0</v>
      </c>
      <c r="H131" s="12">
        <v>0</v>
      </c>
    </row>
    <row r="132" spans="1:8" ht="14.4" x14ac:dyDescent="0.3">
      <c r="A132" s="8">
        <v>777</v>
      </c>
      <c r="B132" s="11" t="s">
        <v>126</v>
      </c>
      <c r="C132" s="12">
        <v>0</v>
      </c>
      <c r="D132" s="12">
        <v>0</v>
      </c>
      <c r="E132" s="12">
        <f t="shared" si="6"/>
        <v>0</v>
      </c>
      <c r="F132" s="12">
        <v>0</v>
      </c>
      <c r="G132" s="12">
        <v>0</v>
      </c>
      <c r="H132" s="12">
        <v>0</v>
      </c>
    </row>
    <row r="133" spans="1:8" ht="14.4" x14ac:dyDescent="0.3">
      <c r="A133" s="8">
        <v>778</v>
      </c>
      <c r="B133" s="11" t="s">
        <v>385</v>
      </c>
      <c r="C133" s="12">
        <v>0</v>
      </c>
      <c r="D133" s="12">
        <v>0</v>
      </c>
      <c r="E133" s="12">
        <f t="shared" si="6"/>
        <v>0</v>
      </c>
      <c r="F133" s="12">
        <v>0</v>
      </c>
      <c r="G133" s="12">
        <v>0</v>
      </c>
      <c r="H133" s="12">
        <v>0</v>
      </c>
    </row>
    <row r="134" spans="1:8" ht="15.6" x14ac:dyDescent="0.3">
      <c r="A134" s="8">
        <v>779</v>
      </c>
      <c r="B134" s="66" t="s">
        <v>646</v>
      </c>
      <c r="C134" s="44"/>
      <c r="D134" s="44"/>
      <c r="E134" s="44"/>
      <c r="F134" s="44"/>
      <c r="G134" s="44"/>
      <c r="H134" s="44"/>
    </row>
  </sheetData>
  <pageMargins left="0.7" right="0.7" top="0.75" bottom="0.75" header="0.3" footer="0.3"/>
  <pageSetup paperSize="5" scale="99" fitToHeight="0" orientation="landscape" r:id="rId1"/>
  <ignoredErrors>
    <ignoredError sqref="E29 E4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F3D2-BD99-43E5-9960-4DCFDC75F6BE}">
  <dimension ref="A1:N53"/>
  <sheetViews>
    <sheetView workbookViewId="0">
      <selection activeCell="H43" sqref="H43"/>
    </sheetView>
  </sheetViews>
  <sheetFormatPr defaultColWidth="9.21875" defaultRowHeight="15.6" x14ac:dyDescent="0.3"/>
  <cols>
    <col min="1" max="1" width="1.5546875" style="152" customWidth="1"/>
    <col min="2" max="2" width="36.77734375" style="155" customWidth="1"/>
    <col min="3" max="3" width="13.5546875" style="154" bestFit="1" customWidth="1"/>
    <col min="4" max="4" width="16.109375" style="154" bestFit="1" customWidth="1"/>
    <col min="5" max="5" width="13.5546875" style="154" bestFit="1" customWidth="1"/>
    <col min="6" max="6" width="15.21875" style="154" bestFit="1" customWidth="1"/>
    <col min="7" max="7" width="2.88671875" style="154" customWidth="1"/>
    <col min="8" max="8" width="15.21875" style="154" bestFit="1" customWidth="1"/>
    <col min="9" max="9" width="18.88671875" style="154" bestFit="1" customWidth="1"/>
    <col min="10" max="10" width="15.21875" style="154" bestFit="1" customWidth="1"/>
    <col min="11" max="11" width="9.21875" style="154"/>
    <col min="12" max="13" width="13.77734375" style="154" bestFit="1" customWidth="1"/>
    <col min="14" max="14" width="12.21875" style="154" bestFit="1" customWidth="1"/>
    <col min="15" max="15" width="13.77734375" style="154" bestFit="1" customWidth="1"/>
    <col min="16" max="16384" width="9.21875" style="154"/>
  </cols>
  <sheetData>
    <row r="1" spans="2:14" s="152" customFormat="1" x14ac:dyDescent="0.3">
      <c r="B1" s="153"/>
    </row>
    <row r="2" spans="2:14" ht="31.2" x14ac:dyDescent="0.3">
      <c r="B2" s="158"/>
      <c r="C2" s="159" t="s">
        <v>864</v>
      </c>
      <c r="D2" s="195" t="s">
        <v>865</v>
      </c>
      <c r="E2" s="160" t="s">
        <v>866</v>
      </c>
      <c r="F2" s="161" t="s">
        <v>867</v>
      </c>
      <c r="G2" s="162"/>
      <c r="H2" s="162"/>
    </row>
    <row r="3" spans="2:14" x14ac:dyDescent="0.3">
      <c r="B3" s="159" t="s">
        <v>868</v>
      </c>
      <c r="C3" s="163">
        <v>44958</v>
      </c>
      <c r="D3" s="196">
        <v>44958</v>
      </c>
      <c r="E3" s="164">
        <v>49888</v>
      </c>
      <c r="F3" s="165">
        <v>47635</v>
      </c>
      <c r="G3" s="162"/>
      <c r="H3" s="162"/>
    </row>
    <row r="4" spans="2:14" ht="46.8" x14ac:dyDescent="0.3">
      <c r="B4" s="160" t="s">
        <v>869</v>
      </c>
      <c r="C4" s="166" t="s">
        <v>870</v>
      </c>
      <c r="D4" s="197" t="s">
        <v>870</v>
      </c>
      <c r="E4" s="166" t="s">
        <v>871</v>
      </c>
      <c r="F4" s="167" t="s">
        <v>872</v>
      </c>
      <c r="G4" s="162"/>
      <c r="H4" s="160" t="s">
        <v>873</v>
      </c>
      <c r="I4" s="195" t="s">
        <v>874</v>
      </c>
      <c r="J4" s="168" t="s">
        <v>875</v>
      </c>
    </row>
    <row r="5" spans="2:14" x14ac:dyDescent="0.3">
      <c r="B5" s="169"/>
      <c r="C5" s="170"/>
      <c r="D5" s="170"/>
      <c r="E5" s="170"/>
      <c r="F5" s="170"/>
      <c r="G5" s="171"/>
      <c r="H5" s="171"/>
      <c r="L5" s="198" t="s">
        <v>924</v>
      </c>
      <c r="M5" s="198"/>
      <c r="N5" s="198"/>
    </row>
    <row r="6" spans="2:14" x14ac:dyDescent="0.3">
      <c r="B6" s="160" t="s">
        <v>876</v>
      </c>
      <c r="C6" s="171"/>
      <c r="D6" s="171"/>
      <c r="E6" s="171"/>
      <c r="F6" s="171"/>
      <c r="G6" s="171"/>
      <c r="H6" s="171"/>
    </row>
    <row r="7" spans="2:14" x14ac:dyDescent="0.3">
      <c r="B7" s="184">
        <v>44743</v>
      </c>
      <c r="C7" s="185"/>
      <c r="D7" s="185"/>
      <c r="E7" s="185"/>
      <c r="F7" s="185">
        <v>54556.67</v>
      </c>
      <c r="G7" s="186"/>
      <c r="H7" s="186"/>
      <c r="I7" s="187"/>
      <c r="J7" s="188"/>
    </row>
    <row r="8" spans="2:14" x14ac:dyDescent="0.3">
      <c r="B8" s="189">
        <v>44774</v>
      </c>
      <c r="C8" s="171">
        <v>5285.39</v>
      </c>
      <c r="D8" s="171">
        <v>18146.84</v>
      </c>
      <c r="E8" s="171">
        <v>228025</v>
      </c>
      <c r="F8" s="171" t="s">
        <v>816</v>
      </c>
      <c r="G8" s="171"/>
      <c r="H8" s="171"/>
      <c r="I8" s="162"/>
      <c r="J8" s="190"/>
    </row>
    <row r="9" spans="2:14" x14ac:dyDescent="0.3">
      <c r="B9" s="191">
        <v>44774</v>
      </c>
      <c r="C9" s="171"/>
      <c r="D9" s="171"/>
      <c r="E9" s="171"/>
      <c r="F9" s="171">
        <v>54556.67</v>
      </c>
      <c r="G9" s="171"/>
      <c r="H9" s="171"/>
      <c r="I9" s="162"/>
      <c r="J9" s="190"/>
    </row>
    <row r="10" spans="2:14" x14ac:dyDescent="0.3">
      <c r="B10" s="191">
        <v>44805</v>
      </c>
      <c r="C10" s="171"/>
      <c r="D10" s="171"/>
      <c r="E10" s="171"/>
      <c r="F10" s="171">
        <v>54556.67</v>
      </c>
      <c r="G10" s="171"/>
      <c r="H10" s="171"/>
      <c r="I10" s="162"/>
      <c r="J10" s="190"/>
    </row>
    <row r="11" spans="2:14" x14ac:dyDescent="0.3">
      <c r="B11" s="192" t="s">
        <v>877</v>
      </c>
      <c r="C11" s="193">
        <f>SUM(C7:C10)</f>
        <v>5285.39</v>
      </c>
      <c r="D11" s="193">
        <f t="shared" ref="D11:F11" si="0">SUM(D7:D10)</f>
        <v>18146.84</v>
      </c>
      <c r="E11" s="193">
        <f t="shared" si="0"/>
        <v>228025</v>
      </c>
      <c r="F11" s="193">
        <f t="shared" si="0"/>
        <v>163670.01</v>
      </c>
      <c r="G11" s="193"/>
      <c r="H11" s="193">
        <f>SUM(C11:G11)-D11</f>
        <v>396980.39999999997</v>
      </c>
      <c r="I11" s="199">
        <f>D11</f>
        <v>18146.84</v>
      </c>
      <c r="J11" s="194">
        <f>+H11+I11</f>
        <v>415127.24</v>
      </c>
    </row>
    <row r="12" spans="2:14" x14ac:dyDescent="0.3">
      <c r="B12" s="172"/>
      <c r="C12" s="171"/>
      <c r="D12" s="171"/>
      <c r="E12" s="171"/>
      <c r="F12" s="171"/>
      <c r="G12" s="171"/>
      <c r="H12" s="171"/>
    </row>
    <row r="13" spans="2:14" x14ac:dyDescent="0.3">
      <c r="B13" s="184">
        <v>44835</v>
      </c>
      <c r="C13" s="185"/>
      <c r="D13" s="185"/>
      <c r="E13" s="185"/>
      <c r="F13" s="185">
        <v>54556.67</v>
      </c>
      <c r="G13" s="186"/>
      <c r="H13" s="186"/>
      <c r="I13" s="187"/>
      <c r="J13" s="188"/>
    </row>
    <row r="14" spans="2:14" x14ac:dyDescent="0.3">
      <c r="B14" s="191">
        <v>44866</v>
      </c>
      <c r="C14" s="171"/>
      <c r="D14" s="171"/>
      <c r="E14" s="171"/>
      <c r="F14" s="171">
        <v>54556.67</v>
      </c>
      <c r="G14" s="171"/>
      <c r="H14" s="171"/>
      <c r="I14" s="162"/>
      <c r="J14" s="190"/>
    </row>
    <row r="15" spans="2:14" x14ac:dyDescent="0.3">
      <c r="B15" s="191">
        <v>44896</v>
      </c>
      <c r="C15" s="171"/>
      <c r="D15" s="171"/>
      <c r="E15" s="171"/>
      <c r="F15" s="171">
        <v>54556.67</v>
      </c>
      <c r="G15" s="171"/>
      <c r="H15" s="171"/>
      <c r="I15" s="162"/>
      <c r="J15" s="190"/>
    </row>
    <row r="16" spans="2:14" x14ac:dyDescent="0.3">
      <c r="B16" s="191">
        <v>44927</v>
      </c>
      <c r="C16" s="171"/>
      <c r="D16" s="171"/>
      <c r="E16" s="171"/>
      <c r="F16" s="171">
        <v>54556.67</v>
      </c>
      <c r="G16" s="171"/>
      <c r="H16" s="171"/>
      <c r="I16" s="162"/>
      <c r="J16" s="190"/>
    </row>
    <row r="17" spans="2:12" x14ac:dyDescent="0.3">
      <c r="B17" s="189">
        <v>44958</v>
      </c>
      <c r="C17" s="171">
        <v>278179.51</v>
      </c>
      <c r="D17" s="171">
        <v>1012087.5</v>
      </c>
      <c r="E17" s="171">
        <v>35887.5</v>
      </c>
      <c r="F17" s="171">
        <v>0</v>
      </c>
      <c r="G17" s="171"/>
      <c r="H17" s="171"/>
      <c r="I17" s="162"/>
      <c r="J17" s="190"/>
    </row>
    <row r="18" spans="2:12" x14ac:dyDescent="0.3">
      <c r="B18" s="191">
        <v>44958</v>
      </c>
      <c r="C18" s="176"/>
      <c r="D18" s="176"/>
      <c r="E18" s="171"/>
      <c r="F18" s="171">
        <v>54556.67</v>
      </c>
      <c r="G18" s="171"/>
      <c r="H18" s="171"/>
      <c r="I18" s="162"/>
      <c r="J18" s="190"/>
    </row>
    <row r="19" spans="2:12" x14ac:dyDescent="0.3">
      <c r="B19" s="191">
        <v>44986</v>
      </c>
      <c r="C19" s="176"/>
      <c r="D19" s="176"/>
      <c r="E19" s="171"/>
      <c r="F19" s="171">
        <v>54556.67</v>
      </c>
      <c r="G19" s="171"/>
      <c r="H19" s="171"/>
      <c r="I19" s="162"/>
      <c r="J19" s="190"/>
    </row>
    <row r="20" spans="2:12" x14ac:dyDescent="0.3">
      <c r="B20" s="191">
        <v>45017</v>
      </c>
      <c r="C20" s="176"/>
      <c r="D20" s="176"/>
      <c r="E20" s="171"/>
      <c r="F20" s="171">
        <v>54556.67</v>
      </c>
      <c r="G20" s="171"/>
      <c r="H20" s="171"/>
      <c r="I20" s="162"/>
      <c r="J20" s="190"/>
    </row>
    <row r="21" spans="2:12" x14ac:dyDescent="0.3">
      <c r="B21" s="191">
        <v>45047</v>
      </c>
      <c r="C21" s="176"/>
      <c r="D21" s="176"/>
      <c r="E21" s="171"/>
      <c r="F21" s="171">
        <v>54556.67</v>
      </c>
      <c r="G21" s="171"/>
      <c r="H21" s="171"/>
      <c r="I21" s="162"/>
      <c r="J21" s="190"/>
    </row>
    <row r="22" spans="2:12" x14ac:dyDescent="0.3">
      <c r="B22" s="191">
        <v>45078</v>
      </c>
      <c r="C22" s="176"/>
      <c r="D22" s="176"/>
      <c r="E22" s="171"/>
      <c r="F22" s="171">
        <v>54556.67</v>
      </c>
      <c r="G22" s="171"/>
      <c r="H22" s="171"/>
      <c r="I22" s="162"/>
      <c r="J22" s="190"/>
    </row>
    <row r="23" spans="2:12" x14ac:dyDescent="0.3">
      <c r="B23" s="191">
        <v>45108</v>
      </c>
      <c r="C23" s="176"/>
      <c r="D23" s="176"/>
      <c r="E23" s="171"/>
      <c r="F23" s="171">
        <v>188244.17</v>
      </c>
      <c r="G23" s="171"/>
      <c r="H23" s="171"/>
      <c r="I23" s="162"/>
      <c r="J23" s="190"/>
    </row>
    <row r="24" spans="2:12" x14ac:dyDescent="0.3">
      <c r="B24" s="191">
        <v>45139</v>
      </c>
      <c r="C24" s="176"/>
      <c r="D24" s="176"/>
      <c r="E24" s="171">
        <v>230887.5</v>
      </c>
      <c r="F24" s="171">
        <v>188244.17</v>
      </c>
      <c r="G24" s="171"/>
      <c r="H24" s="171"/>
      <c r="I24" s="162"/>
      <c r="J24" s="190"/>
    </row>
    <row r="25" spans="2:12" x14ac:dyDescent="0.3">
      <c r="B25" s="191">
        <v>45170</v>
      </c>
      <c r="C25" s="176"/>
      <c r="D25" s="176"/>
      <c r="E25" s="171"/>
      <c r="F25" s="171">
        <v>188244.17</v>
      </c>
      <c r="G25" s="171"/>
      <c r="H25" s="171"/>
      <c r="I25" s="162"/>
      <c r="J25" s="190"/>
    </row>
    <row r="26" spans="2:12" x14ac:dyDescent="0.3">
      <c r="B26" s="192" t="s">
        <v>878</v>
      </c>
      <c r="C26" s="193">
        <f>SUM(C13:C25)</f>
        <v>278179.51</v>
      </c>
      <c r="D26" s="193">
        <f>SUM(D13:D25)</f>
        <v>1012087.5</v>
      </c>
      <c r="E26" s="193">
        <f>SUM(E13:E25)</f>
        <v>266775</v>
      </c>
      <c r="F26" s="193">
        <f>SUM(F13:F25)</f>
        <v>1055742.54</v>
      </c>
      <c r="G26" s="193"/>
      <c r="H26" s="193">
        <f>SUM(C26:G26)-D26</f>
        <v>1600697.0499999998</v>
      </c>
      <c r="I26" s="199">
        <f>D26</f>
        <v>1012087.5</v>
      </c>
      <c r="J26" s="194">
        <f>+H26+I26</f>
        <v>2612784.5499999998</v>
      </c>
    </row>
    <row r="27" spans="2:12" x14ac:dyDescent="0.3">
      <c r="B27" s="172"/>
      <c r="C27" s="171"/>
      <c r="D27" s="171"/>
      <c r="E27" s="171"/>
      <c r="F27" s="171"/>
      <c r="G27" s="171"/>
      <c r="H27" s="171"/>
    </row>
    <row r="28" spans="2:12" x14ac:dyDescent="0.3">
      <c r="B28" s="172">
        <v>45200</v>
      </c>
      <c r="C28" s="178"/>
      <c r="D28" s="178"/>
      <c r="E28" s="171"/>
      <c r="F28" s="173">
        <v>188244.17</v>
      </c>
      <c r="G28" s="171"/>
      <c r="H28" s="171"/>
      <c r="L28" s="177"/>
    </row>
    <row r="29" spans="2:12" x14ac:dyDescent="0.3">
      <c r="B29" s="172">
        <v>45231</v>
      </c>
      <c r="C29" s="178"/>
      <c r="D29" s="178"/>
      <c r="E29" s="171"/>
      <c r="F29" s="171">
        <v>188244.17</v>
      </c>
      <c r="G29" s="171"/>
      <c r="H29" s="171"/>
      <c r="L29" s="177"/>
    </row>
    <row r="30" spans="2:12" x14ac:dyDescent="0.3">
      <c r="B30" s="172">
        <v>45261</v>
      </c>
      <c r="C30" s="178"/>
      <c r="D30" s="178"/>
      <c r="E30" s="171"/>
      <c r="F30" s="171">
        <v>188244.17</v>
      </c>
      <c r="G30" s="171"/>
      <c r="H30" s="171"/>
      <c r="L30" s="177"/>
    </row>
    <row r="31" spans="2:12" x14ac:dyDescent="0.3">
      <c r="B31" s="172">
        <v>45292</v>
      </c>
      <c r="C31" s="178"/>
      <c r="D31" s="178"/>
      <c r="E31" s="171"/>
      <c r="F31" s="171">
        <v>188244.17</v>
      </c>
      <c r="G31" s="171"/>
      <c r="H31" s="171"/>
    </row>
    <row r="32" spans="2:12" x14ac:dyDescent="0.3">
      <c r="B32" s="172">
        <v>45323</v>
      </c>
      <c r="C32" s="178"/>
      <c r="D32" s="178"/>
      <c r="E32" s="171">
        <v>33693.75</v>
      </c>
      <c r="F32" s="171">
        <v>188244.17</v>
      </c>
      <c r="G32" s="171"/>
      <c r="H32" s="171"/>
    </row>
    <row r="33" spans="2:10" x14ac:dyDescent="0.3">
      <c r="B33" s="172">
        <v>45352</v>
      </c>
      <c r="C33" s="178"/>
      <c r="D33" s="178"/>
      <c r="E33" s="171"/>
      <c r="F33" s="171">
        <v>188244.17</v>
      </c>
      <c r="G33" s="171"/>
      <c r="H33" s="171"/>
    </row>
    <row r="34" spans="2:10" x14ac:dyDescent="0.3">
      <c r="B34" s="172">
        <v>45383</v>
      </c>
      <c r="C34" s="178"/>
      <c r="D34" s="178"/>
      <c r="E34" s="171"/>
      <c r="F34" s="171">
        <v>188244.17</v>
      </c>
      <c r="G34" s="171"/>
      <c r="H34" s="171"/>
    </row>
    <row r="35" spans="2:10" x14ac:dyDescent="0.3">
      <c r="B35" s="172">
        <v>45413</v>
      </c>
      <c r="C35" s="178"/>
      <c r="D35" s="178"/>
      <c r="E35" s="171"/>
      <c r="F35" s="171">
        <v>188244.17</v>
      </c>
      <c r="G35" s="171"/>
      <c r="H35" s="171"/>
    </row>
    <row r="36" spans="2:10" x14ac:dyDescent="0.3">
      <c r="B36" s="172">
        <v>45444</v>
      </c>
      <c r="C36" s="178"/>
      <c r="D36" s="178"/>
      <c r="E36" s="171"/>
      <c r="F36" s="171">
        <v>188244.17</v>
      </c>
      <c r="G36" s="171"/>
      <c r="H36" s="171"/>
    </row>
    <row r="37" spans="2:10" x14ac:dyDescent="0.3">
      <c r="B37" s="172">
        <v>45474</v>
      </c>
      <c r="C37" s="178"/>
      <c r="D37" s="178"/>
      <c r="E37" s="171"/>
      <c r="F37" s="171">
        <v>187702.5</v>
      </c>
      <c r="G37" s="171"/>
      <c r="H37" s="171"/>
    </row>
    <row r="38" spans="2:10" x14ac:dyDescent="0.3">
      <c r="B38" s="172">
        <v>45505</v>
      </c>
      <c r="C38" s="178"/>
      <c r="D38" s="178"/>
      <c r="E38" s="171">
        <v>233693.75</v>
      </c>
      <c r="F38" s="171">
        <v>187702.5</v>
      </c>
      <c r="G38" s="171"/>
      <c r="H38" s="171"/>
    </row>
    <row r="39" spans="2:10" x14ac:dyDescent="0.3">
      <c r="B39" s="172">
        <v>45536</v>
      </c>
      <c r="C39" s="178"/>
      <c r="D39" s="178"/>
      <c r="E39" s="171"/>
      <c r="F39" s="171">
        <v>187702.5</v>
      </c>
      <c r="G39" s="171"/>
      <c r="H39" s="171"/>
    </row>
    <row r="40" spans="2:10" x14ac:dyDescent="0.3">
      <c r="B40" s="158" t="s">
        <v>879</v>
      </c>
      <c r="C40" s="173">
        <f t="shared" ref="C40:E40" si="1">SUM(C28:C39)</f>
        <v>0</v>
      </c>
      <c r="D40" s="173">
        <f t="shared" si="1"/>
        <v>0</v>
      </c>
      <c r="E40" s="173">
        <f t="shared" si="1"/>
        <v>267387.5</v>
      </c>
      <c r="F40" s="173">
        <f>SUM(F28:F39)</f>
        <v>2257305.0299999998</v>
      </c>
      <c r="G40" s="173"/>
      <c r="H40" s="174">
        <f>SUM(C40:G40)-D40</f>
        <v>2524692.5299999998</v>
      </c>
      <c r="I40" s="175">
        <f>D40</f>
        <v>0</v>
      </c>
      <c r="J40" s="175">
        <f t="shared" ref="J40" si="2">+H40+I40</f>
        <v>2524692.5299999998</v>
      </c>
    </row>
    <row r="41" spans="2:10" x14ac:dyDescent="0.3">
      <c r="H41" s="156">
        <f>H40-H26</f>
        <v>923995.48</v>
      </c>
    </row>
    <row r="43" spans="2:10" x14ac:dyDescent="0.3">
      <c r="B43" s="155" t="s">
        <v>880</v>
      </c>
    </row>
    <row r="44" spans="2:10" x14ac:dyDescent="0.3">
      <c r="B44" s="272" t="s">
        <v>881</v>
      </c>
      <c r="C44" s="273"/>
      <c r="D44" s="274"/>
    </row>
    <row r="45" spans="2:10" x14ac:dyDescent="0.3">
      <c r="B45" s="179"/>
      <c r="C45" s="180" t="s">
        <v>882</v>
      </c>
      <c r="D45" s="180" t="s">
        <v>883</v>
      </c>
    </row>
    <row r="46" spans="2:10" x14ac:dyDescent="0.3">
      <c r="B46" s="181">
        <v>45132</v>
      </c>
      <c r="C46" s="182">
        <v>188244.17</v>
      </c>
      <c r="D46" s="182">
        <f>+C46*12</f>
        <v>2258930.04</v>
      </c>
    </row>
    <row r="47" spans="2:10" x14ac:dyDescent="0.3">
      <c r="B47" s="181">
        <v>45498</v>
      </c>
      <c r="C47" s="182">
        <v>187702.5</v>
      </c>
      <c r="D47" s="182">
        <f t="shared" ref="D47:D52" si="3">+C47*12</f>
        <v>2252430</v>
      </c>
    </row>
    <row r="48" spans="2:10" x14ac:dyDescent="0.3">
      <c r="B48" s="181">
        <v>45863</v>
      </c>
      <c r="C48" s="182">
        <v>187752.5</v>
      </c>
      <c r="D48" s="182">
        <f t="shared" si="3"/>
        <v>2253030</v>
      </c>
    </row>
    <row r="49" spans="2:4" x14ac:dyDescent="0.3">
      <c r="B49" s="181">
        <v>46228</v>
      </c>
      <c r="C49" s="182">
        <v>187531.67</v>
      </c>
      <c r="D49" s="182">
        <f t="shared" si="3"/>
        <v>2250380.04</v>
      </c>
    </row>
    <row r="50" spans="2:4" x14ac:dyDescent="0.3">
      <c r="B50" s="181">
        <v>46593</v>
      </c>
      <c r="C50" s="182">
        <v>187948.33</v>
      </c>
      <c r="D50" s="182">
        <f t="shared" si="3"/>
        <v>2255379.96</v>
      </c>
    </row>
    <row r="51" spans="2:4" x14ac:dyDescent="0.3">
      <c r="B51" s="181">
        <v>46959</v>
      </c>
      <c r="C51" s="182">
        <v>187970</v>
      </c>
      <c r="D51" s="182">
        <f t="shared" si="3"/>
        <v>2255640</v>
      </c>
    </row>
    <row r="52" spans="2:4" x14ac:dyDescent="0.3">
      <c r="B52" s="181">
        <v>47324</v>
      </c>
      <c r="C52" s="183">
        <v>187910</v>
      </c>
      <c r="D52" s="182">
        <f t="shared" si="3"/>
        <v>2254920</v>
      </c>
    </row>
    <row r="53" spans="2:4" x14ac:dyDescent="0.3">
      <c r="D53" s="157">
        <f>SUM(D46:D52)</f>
        <v>15780710.039999999</v>
      </c>
    </row>
  </sheetData>
  <mergeCells count="1">
    <mergeCell ref="B44:D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E1F0-096B-45C3-9B8E-30420DB2D0BF}">
  <dimension ref="A1:J48"/>
  <sheetViews>
    <sheetView workbookViewId="0">
      <selection activeCell="J14" sqref="J14"/>
    </sheetView>
  </sheetViews>
  <sheetFormatPr defaultColWidth="9.21875" defaultRowHeight="15.6" x14ac:dyDescent="0.3"/>
  <cols>
    <col min="1" max="1" width="48.109375" style="139" bestFit="1" customWidth="1"/>
    <col min="2" max="2" width="13.109375" style="140" bestFit="1" customWidth="1"/>
    <col min="3" max="3" width="14.5546875" style="139" bestFit="1" customWidth="1"/>
    <col min="4" max="4" width="11.21875" style="140" bestFit="1" customWidth="1"/>
    <col min="5" max="5" width="12.33203125" style="139" bestFit="1" customWidth="1"/>
    <col min="6" max="6" width="15.44140625" style="142" bestFit="1" customWidth="1"/>
    <col min="7" max="7" width="15.44140625" style="142" customWidth="1"/>
    <col min="8" max="8" width="13.77734375" style="142" bestFit="1" customWidth="1"/>
    <col min="9" max="9" width="12.33203125" style="143" bestFit="1" customWidth="1"/>
    <col min="10" max="10" width="13.77734375" style="144" bestFit="1" customWidth="1"/>
    <col min="11" max="11" width="14.6640625" style="139" customWidth="1"/>
    <col min="12" max="16384" width="9.21875" style="139"/>
  </cols>
  <sheetData>
    <row r="1" spans="1:10" ht="46.8" x14ac:dyDescent="0.3">
      <c r="A1" s="136" t="s">
        <v>884</v>
      </c>
      <c r="B1" s="136" t="s">
        <v>885</v>
      </c>
      <c r="C1" s="136" t="s">
        <v>886</v>
      </c>
      <c r="D1" s="136" t="s">
        <v>887</v>
      </c>
      <c r="E1" s="136" t="s">
        <v>888</v>
      </c>
      <c r="F1" s="137" t="s">
        <v>889</v>
      </c>
      <c r="G1" s="224" t="s">
        <v>890</v>
      </c>
      <c r="H1" s="137" t="s">
        <v>891</v>
      </c>
      <c r="I1" s="137" t="s">
        <v>892</v>
      </c>
      <c r="J1" s="138"/>
    </row>
    <row r="2" spans="1:10" x14ac:dyDescent="0.3">
      <c r="A2" s="139" t="s">
        <v>893</v>
      </c>
      <c r="B2" s="140" t="s">
        <v>839</v>
      </c>
      <c r="C2" s="141">
        <v>44281</v>
      </c>
      <c r="D2" s="140">
        <v>85</v>
      </c>
      <c r="E2" s="141">
        <v>46813</v>
      </c>
      <c r="F2" s="142">
        <v>170340</v>
      </c>
      <c r="H2" s="142">
        <v>1900</v>
      </c>
      <c r="I2" s="143" t="s">
        <v>894</v>
      </c>
      <c r="J2" s="144">
        <f>H2*12</f>
        <v>22800</v>
      </c>
    </row>
    <row r="3" spans="1:10" x14ac:dyDescent="0.3">
      <c r="A3" s="139" t="s">
        <v>895</v>
      </c>
      <c r="B3" s="140" t="s">
        <v>839</v>
      </c>
      <c r="C3" s="141">
        <v>44362</v>
      </c>
      <c r="D3" s="140">
        <v>60</v>
      </c>
      <c r="E3" s="141">
        <v>46188</v>
      </c>
      <c r="F3" s="142">
        <v>205962.78</v>
      </c>
      <c r="H3" s="142">
        <v>1739.86</v>
      </c>
      <c r="I3" s="143" t="s">
        <v>894</v>
      </c>
      <c r="J3" s="144">
        <f>H3*12</f>
        <v>20878.32</v>
      </c>
    </row>
    <row r="4" spans="1:10" x14ac:dyDescent="0.3">
      <c r="A4" s="139" t="s">
        <v>896</v>
      </c>
      <c r="B4" s="140" t="s">
        <v>839</v>
      </c>
      <c r="C4" s="141">
        <v>44736</v>
      </c>
      <c r="D4" s="140">
        <v>60</v>
      </c>
      <c r="E4" s="141">
        <v>46569</v>
      </c>
      <c r="F4" s="142">
        <v>205962.78</v>
      </c>
      <c r="H4" s="142">
        <v>2947.64</v>
      </c>
      <c r="I4" s="143" t="s">
        <v>894</v>
      </c>
      <c r="J4" s="144">
        <f>H4*12</f>
        <v>35371.68</v>
      </c>
    </row>
    <row r="5" spans="1:10" x14ac:dyDescent="0.3">
      <c r="A5" s="139" t="s">
        <v>897</v>
      </c>
      <c r="B5" s="140" t="s">
        <v>898</v>
      </c>
      <c r="C5" s="141">
        <v>43140</v>
      </c>
      <c r="D5" s="140">
        <v>60</v>
      </c>
      <c r="E5" s="141">
        <v>44935</v>
      </c>
      <c r="F5" s="145">
        <v>111371</v>
      </c>
      <c r="G5" s="145"/>
      <c r="H5" s="145">
        <v>2115.16</v>
      </c>
      <c r="I5" s="146" t="s">
        <v>894</v>
      </c>
      <c r="J5" s="144">
        <f>H5*12</f>
        <v>25381.919999999998</v>
      </c>
    </row>
    <row r="6" spans="1:10" x14ac:dyDescent="0.3">
      <c r="A6" s="139" t="s">
        <v>899</v>
      </c>
      <c r="B6" s="140" t="s">
        <v>898</v>
      </c>
      <c r="C6" s="141">
        <v>44230</v>
      </c>
      <c r="D6" s="140">
        <v>72</v>
      </c>
      <c r="E6" s="141">
        <v>46722</v>
      </c>
      <c r="F6" s="142">
        <v>207177.9</v>
      </c>
      <c r="H6" s="142">
        <v>55505.38</v>
      </c>
      <c r="I6" s="143" t="s">
        <v>900</v>
      </c>
      <c r="J6" s="144">
        <f>H6</f>
        <v>55505.38</v>
      </c>
    </row>
    <row r="7" spans="1:10" x14ac:dyDescent="0.3">
      <c r="A7" s="139" t="s">
        <v>901</v>
      </c>
      <c r="B7" s="140" t="s">
        <v>321</v>
      </c>
      <c r="C7" s="141">
        <v>44314</v>
      </c>
      <c r="D7" s="140">
        <v>60</v>
      </c>
      <c r="E7" s="141">
        <v>46137</v>
      </c>
      <c r="F7" s="142">
        <v>185941.1</v>
      </c>
      <c r="H7" s="142">
        <v>2558.7800000000002</v>
      </c>
      <c r="I7" s="143" t="s">
        <v>894</v>
      </c>
      <c r="J7" s="144">
        <f>H7*12</f>
        <v>30705.360000000001</v>
      </c>
    </row>
    <row r="8" spans="1:10" x14ac:dyDescent="0.3">
      <c r="A8" s="139" t="s">
        <v>902</v>
      </c>
      <c r="B8" s="140" t="s">
        <v>321</v>
      </c>
      <c r="C8" s="141">
        <v>44390</v>
      </c>
      <c r="D8" s="140">
        <v>60</v>
      </c>
      <c r="F8" s="142">
        <v>129851.32</v>
      </c>
      <c r="H8" s="142">
        <v>1666.14</v>
      </c>
      <c r="I8" s="143" t="s">
        <v>894</v>
      </c>
      <c r="J8" s="144">
        <f>H8*12</f>
        <v>19993.68</v>
      </c>
    </row>
    <row r="9" spans="1:10" ht="31.2" x14ac:dyDescent="0.3">
      <c r="A9" s="139" t="s">
        <v>903</v>
      </c>
      <c r="B9" s="140" t="s">
        <v>321</v>
      </c>
      <c r="C9" s="141">
        <v>44444</v>
      </c>
      <c r="D9" s="140">
        <v>10</v>
      </c>
      <c r="E9" s="141">
        <v>45721</v>
      </c>
      <c r="F9" s="142">
        <v>67320</v>
      </c>
      <c r="H9" s="142">
        <v>7687.58</v>
      </c>
      <c r="I9" s="147" t="s">
        <v>904</v>
      </c>
      <c r="J9" s="144">
        <f>H9*2</f>
        <v>15375.16</v>
      </c>
    </row>
    <row r="10" spans="1:10" x14ac:dyDescent="0.3">
      <c r="A10" s="139" t="s">
        <v>905</v>
      </c>
      <c r="B10" s="140" t="s">
        <v>321</v>
      </c>
      <c r="C10" s="141">
        <v>44351</v>
      </c>
      <c r="D10" s="140">
        <v>60</v>
      </c>
      <c r="E10" s="141">
        <v>46177</v>
      </c>
      <c r="F10" s="142">
        <v>145646.93</v>
      </c>
      <c r="H10" s="142">
        <v>31459.3</v>
      </c>
      <c r="I10" s="143" t="s">
        <v>900</v>
      </c>
      <c r="J10" s="144">
        <f>H10</f>
        <v>31459.3</v>
      </c>
    </row>
    <row r="11" spans="1:10" x14ac:dyDescent="0.3">
      <c r="A11" s="139" t="s">
        <v>906</v>
      </c>
      <c r="B11" s="140" t="s">
        <v>321</v>
      </c>
      <c r="C11" s="141">
        <v>44462</v>
      </c>
      <c r="D11" s="140">
        <v>36</v>
      </c>
      <c r="E11" s="141">
        <v>45542</v>
      </c>
      <c r="F11" s="142">
        <v>164220</v>
      </c>
      <c r="H11" s="142">
        <v>4802.8500000000004</v>
      </c>
      <c r="I11" s="143" t="s">
        <v>900</v>
      </c>
      <c r="J11" s="144">
        <f>H11</f>
        <v>4802.8500000000004</v>
      </c>
    </row>
    <row r="12" spans="1:10" x14ac:dyDescent="0.3">
      <c r="C12" s="141"/>
      <c r="E12" s="141"/>
    </row>
    <row r="13" spans="1:10" x14ac:dyDescent="0.3">
      <c r="A13" s="148" t="s">
        <v>907</v>
      </c>
      <c r="C13" s="141"/>
      <c r="E13" s="141"/>
    </row>
    <row r="14" spans="1:10" x14ac:dyDescent="0.3">
      <c r="A14" s="139" t="s">
        <v>908</v>
      </c>
      <c r="B14" s="140" t="s">
        <v>321</v>
      </c>
      <c r="C14" s="141">
        <v>44484</v>
      </c>
      <c r="D14" s="140">
        <v>60</v>
      </c>
      <c r="E14" s="141">
        <v>46310</v>
      </c>
      <c r="F14" s="142">
        <v>116718.25</v>
      </c>
      <c r="H14" s="142">
        <v>25210.79</v>
      </c>
      <c r="I14" s="143" t="s">
        <v>900</v>
      </c>
      <c r="J14" s="144">
        <f>H14</f>
        <v>25210.79</v>
      </c>
    </row>
    <row r="15" spans="1:10" x14ac:dyDescent="0.3">
      <c r="A15" s="139" t="s">
        <v>909</v>
      </c>
      <c r="B15" s="140" t="s">
        <v>321</v>
      </c>
      <c r="C15" s="141">
        <v>44477</v>
      </c>
      <c r="D15" s="140">
        <v>38</v>
      </c>
      <c r="E15" s="141">
        <v>45573</v>
      </c>
      <c r="F15" s="142">
        <v>824750.5</v>
      </c>
      <c r="H15" s="142">
        <v>174527.35999999999</v>
      </c>
      <c r="I15" s="143" t="s">
        <v>900</v>
      </c>
      <c r="J15" s="144">
        <f t="shared" ref="J15:J17" si="0">H15</f>
        <v>174527.35999999999</v>
      </c>
    </row>
    <row r="16" spans="1:10" x14ac:dyDescent="0.3">
      <c r="A16" s="139" t="s">
        <v>910</v>
      </c>
      <c r="B16" s="140" t="s">
        <v>321</v>
      </c>
      <c r="C16" s="141">
        <v>44620</v>
      </c>
      <c r="D16" s="140">
        <v>48</v>
      </c>
      <c r="E16" s="141">
        <v>46062</v>
      </c>
      <c r="F16" s="142">
        <v>207231.5</v>
      </c>
      <c r="H16" s="142">
        <v>50198.54</v>
      </c>
      <c r="I16" s="143" t="s">
        <v>900</v>
      </c>
      <c r="J16" s="144">
        <f t="shared" si="0"/>
        <v>50198.54</v>
      </c>
    </row>
    <row r="17" spans="1:10" x14ac:dyDescent="0.3">
      <c r="A17" s="149" t="s">
        <v>911</v>
      </c>
      <c r="B17" s="150" t="s">
        <v>839</v>
      </c>
      <c r="C17" s="141">
        <v>44620</v>
      </c>
      <c r="D17" s="140">
        <v>60</v>
      </c>
      <c r="E17" s="141">
        <v>46062</v>
      </c>
      <c r="F17" s="142">
        <v>187418.21</v>
      </c>
      <c r="H17" s="142">
        <v>50198.54</v>
      </c>
      <c r="I17" s="143" t="s">
        <v>900</v>
      </c>
      <c r="J17" s="138">
        <f t="shared" si="0"/>
        <v>50198.54</v>
      </c>
    </row>
    <row r="18" spans="1:10" x14ac:dyDescent="0.3">
      <c r="J18" s="151">
        <f>SUM(J2:J17)</f>
        <v>562408.87999999989</v>
      </c>
    </row>
    <row r="19" spans="1:10" ht="27.6" x14ac:dyDescent="0.3">
      <c r="A19" s="201" t="s">
        <v>884</v>
      </c>
      <c r="B19" s="201" t="s">
        <v>885</v>
      </c>
      <c r="C19" s="202" t="s">
        <v>886</v>
      </c>
      <c r="D19" s="202" t="s">
        <v>887</v>
      </c>
      <c r="E19" s="202" t="s">
        <v>888</v>
      </c>
      <c r="F19" s="203" t="s">
        <v>889</v>
      </c>
      <c r="G19" s="204" t="s">
        <v>912</v>
      </c>
      <c r="H19" s="204" t="s">
        <v>891</v>
      </c>
      <c r="I19" s="205" t="s">
        <v>892</v>
      </c>
    </row>
    <row r="20" spans="1:10" x14ac:dyDescent="0.3">
      <c r="A20" s="206" t="s">
        <v>897</v>
      </c>
      <c r="B20" s="206" t="s">
        <v>898</v>
      </c>
      <c r="C20" s="207">
        <v>43140</v>
      </c>
      <c r="D20" s="208">
        <v>60</v>
      </c>
      <c r="E20" s="207">
        <v>44935</v>
      </c>
      <c r="F20" s="209">
        <v>111371</v>
      </c>
      <c r="G20" s="209">
        <v>6286.9</v>
      </c>
      <c r="H20" s="209">
        <v>2115.16</v>
      </c>
      <c r="I20" s="210" t="s">
        <v>894</v>
      </c>
    </row>
    <row r="21" spans="1:10" x14ac:dyDescent="0.3">
      <c r="A21" s="206" t="s">
        <v>899</v>
      </c>
      <c r="B21" s="206" t="s">
        <v>898</v>
      </c>
      <c r="C21" s="207">
        <v>44230</v>
      </c>
      <c r="D21" s="208">
        <v>72</v>
      </c>
      <c r="E21" s="207">
        <v>46722</v>
      </c>
      <c r="F21" s="211">
        <v>207177.9</v>
      </c>
      <c r="G21" s="211">
        <f>22841.54*6</f>
        <v>137049.24</v>
      </c>
      <c r="H21" s="211">
        <v>3348.9</v>
      </c>
      <c r="I21" s="212" t="s">
        <v>894</v>
      </c>
    </row>
    <row r="22" spans="1:10" x14ac:dyDescent="0.3">
      <c r="A22" s="206" t="s">
        <v>913</v>
      </c>
      <c r="B22" s="206" t="s">
        <v>898</v>
      </c>
      <c r="C22" s="207">
        <v>44230</v>
      </c>
      <c r="D22" s="208">
        <v>72</v>
      </c>
      <c r="E22" s="207">
        <v>46722</v>
      </c>
      <c r="F22" s="211">
        <v>31472.27</v>
      </c>
      <c r="G22" s="211">
        <v>20819.14</v>
      </c>
      <c r="H22" s="211">
        <v>508.73</v>
      </c>
      <c r="I22" s="212" t="s">
        <v>894</v>
      </c>
    </row>
    <row r="23" spans="1:10" x14ac:dyDescent="0.3">
      <c r="A23" s="213" t="s">
        <v>914</v>
      </c>
      <c r="B23" s="206" t="s">
        <v>839</v>
      </c>
      <c r="C23" s="207">
        <v>44281</v>
      </c>
      <c r="D23" s="208">
        <v>85</v>
      </c>
      <c r="E23" s="207">
        <v>46813</v>
      </c>
      <c r="F23" s="211">
        <v>170340</v>
      </c>
      <c r="G23" s="211">
        <v>148960.32999999999</v>
      </c>
      <c r="H23" s="211">
        <v>1900</v>
      </c>
      <c r="I23" s="212" t="s">
        <v>894</v>
      </c>
    </row>
    <row r="24" spans="1:10" x14ac:dyDescent="0.3">
      <c r="A24" s="206" t="s">
        <v>901</v>
      </c>
      <c r="B24" s="206" t="s">
        <v>321</v>
      </c>
      <c r="C24" s="207">
        <v>44314</v>
      </c>
      <c r="D24" s="208">
        <v>60</v>
      </c>
      <c r="E24" s="207">
        <v>46137</v>
      </c>
      <c r="F24" s="211">
        <v>185941.1</v>
      </c>
      <c r="G24" s="225">
        <v>150000</v>
      </c>
      <c r="H24" s="211">
        <v>2557.83</v>
      </c>
      <c r="I24" s="212" t="s">
        <v>894</v>
      </c>
    </row>
    <row r="25" spans="1:10" x14ac:dyDescent="0.3">
      <c r="A25" s="206" t="s">
        <v>902</v>
      </c>
      <c r="B25" s="206" t="s">
        <v>321</v>
      </c>
      <c r="C25" s="207">
        <v>44390</v>
      </c>
      <c r="D25" s="208">
        <v>60</v>
      </c>
      <c r="E25" s="206"/>
      <c r="F25" s="211">
        <v>129851.32</v>
      </c>
      <c r="G25" s="225">
        <v>110000</v>
      </c>
      <c r="H25" s="211">
        <v>1666.14</v>
      </c>
      <c r="I25" s="212" t="s">
        <v>894</v>
      </c>
    </row>
    <row r="26" spans="1:10" x14ac:dyDescent="0.3">
      <c r="A26" s="206" t="s">
        <v>903</v>
      </c>
      <c r="B26" s="206" t="s">
        <v>321</v>
      </c>
      <c r="C26" s="207">
        <v>44444</v>
      </c>
      <c r="D26" s="208">
        <v>10</v>
      </c>
      <c r="E26" s="207">
        <v>45721</v>
      </c>
      <c r="F26" s="211">
        <v>67320</v>
      </c>
      <c r="G26" s="211">
        <v>51430.71</v>
      </c>
      <c r="H26" s="211">
        <v>7687.58</v>
      </c>
      <c r="I26" s="214" t="s">
        <v>904</v>
      </c>
    </row>
    <row r="27" spans="1:10" x14ac:dyDescent="0.3">
      <c r="A27" s="206" t="s">
        <v>905</v>
      </c>
      <c r="B27" s="206" t="s">
        <v>321</v>
      </c>
      <c r="C27" s="207">
        <v>44351</v>
      </c>
      <c r="D27" s="208">
        <v>60</v>
      </c>
      <c r="E27" s="207">
        <v>46177</v>
      </c>
      <c r="F27" s="211">
        <v>145646.93</v>
      </c>
      <c r="G27" s="211">
        <v>118004.99</v>
      </c>
      <c r="H27" s="211">
        <v>31459.3</v>
      </c>
      <c r="I27" s="212" t="s">
        <v>900</v>
      </c>
    </row>
    <row r="28" spans="1:10" x14ac:dyDescent="0.3">
      <c r="A28" s="206" t="s">
        <v>906</v>
      </c>
      <c r="B28" s="206" t="s">
        <v>321</v>
      </c>
      <c r="C28" s="207">
        <v>44462</v>
      </c>
      <c r="D28" s="208">
        <v>36</v>
      </c>
      <c r="E28" s="207">
        <v>45542</v>
      </c>
      <c r="F28" s="211">
        <v>164220</v>
      </c>
      <c r="G28" s="211">
        <v>110889.97</v>
      </c>
      <c r="H28" s="211">
        <v>57634.18</v>
      </c>
      <c r="I28" s="212" t="s">
        <v>900</v>
      </c>
    </row>
    <row r="29" spans="1:10" x14ac:dyDescent="0.3">
      <c r="A29" s="206" t="s">
        <v>895</v>
      </c>
      <c r="B29" s="206" t="s">
        <v>839</v>
      </c>
      <c r="C29" s="207">
        <v>44362</v>
      </c>
      <c r="D29" s="208">
        <v>60</v>
      </c>
      <c r="E29" s="207">
        <v>46188</v>
      </c>
      <c r="F29" s="211">
        <v>205962.78</v>
      </c>
      <c r="G29" s="225">
        <v>165000</v>
      </c>
      <c r="H29" s="211">
        <v>1739.86</v>
      </c>
      <c r="I29" s="212" t="s">
        <v>894</v>
      </c>
    </row>
    <row r="30" spans="1:10" x14ac:dyDescent="0.3">
      <c r="A30" s="206" t="s">
        <v>896</v>
      </c>
      <c r="B30" s="206" t="s">
        <v>839</v>
      </c>
      <c r="C30" s="207">
        <v>44736</v>
      </c>
      <c r="D30" s="208">
        <v>60</v>
      </c>
      <c r="E30" s="215">
        <v>46569</v>
      </c>
      <c r="F30" s="211">
        <v>205962.78</v>
      </c>
      <c r="G30" s="225">
        <v>206000</v>
      </c>
      <c r="H30" s="211">
        <v>2947.64</v>
      </c>
      <c r="I30" s="212" t="s">
        <v>894</v>
      </c>
    </row>
    <row r="31" spans="1:10" x14ac:dyDescent="0.3">
      <c r="A31" s="206"/>
      <c r="B31" s="206"/>
      <c r="C31" s="207"/>
      <c r="D31" s="208"/>
      <c r="E31" s="207"/>
      <c r="F31" s="211"/>
      <c r="G31" s="211"/>
      <c r="H31" s="211"/>
      <c r="I31" s="211"/>
    </row>
    <row r="32" spans="1:10" x14ac:dyDescent="0.3">
      <c r="A32" s="216" t="s">
        <v>907</v>
      </c>
      <c r="B32" s="206"/>
      <c r="C32" s="207"/>
      <c r="D32" s="208"/>
      <c r="E32" s="207"/>
      <c r="F32" s="211"/>
      <c r="G32" s="211"/>
      <c r="H32" s="211"/>
      <c r="I32" s="211"/>
    </row>
    <row r="33" spans="1:9" x14ac:dyDescent="0.3">
      <c r="A33" s="206" t="s">
        <v>908</v>
      </c>
      <c r="B33" s="206" t="s">
        <v>321</v>
      </c>
      <c r="C33" s="207">
        <v>44484</v>
      </c>
      <c r="D33" s="208">
        <v>60</v>
      </c>
      <c r="E33" s="207">
        <v>46310</v>
      </c>
      <c r="F33" s="211">
        <v>116718.25</v>
      </c>
      <c r="G33" s="211">
        <v>116718.25</v>
      </c>
      <c r="H33" s="211">
        <v>25210.79</v>
      </c>
      <c r="I33" s="211" t="s">
        <v>900</v>
      </c>
    </row>
    <row r="34" spans="1:9" x14ac:dyDescent="0.3">
      <c r="A34" s="206" t="s">
        <v>909</v>
      </c>
      <c r="B34" s="206" t="s">
        <v>321</v>
      </c>
      <c r="C34" s="207">
        <v>44477</v>
      </c>
      <c r="D34" s="208">
        <v>38</v>
      </c>
      <c r="E34" s="207">
        <v>45573</v>
      </c>
      <c r="F34" s="211">
        <v>824750.5</v>
      </c>
      <c r="G34" s="211">
        <v>824750.5</v>
      </c>
      <c r="H34" s="211">
        <v>174527.35999999999</v>
      </c>
      <c r="I34" s="211" t="s">
        <v>900</v>
      </c>
    </row>
    <row r="35" spans="1:9" x14ac:dyDescent="0.3">
      <c r="A35" s="206" t="s">
        <v>910</v>
      </c>
      <c r="B35" s="206" t="s">
        <v>321</v>
      </c>
      <c r="C35" s="207">
        <v>44620</v>
      </c>
      <c r="D35" s="208">
        <v>48</v>
      </c>
      <c r="E35" s="207">
        <v>46062</v>
      </c>
      <c r="F35" s="211">
        <v>207231.5</v>
      </c>
      <c r="G35" s="211">
        <v>207231.5</v>
      </c>
      <c r="H35" s="211">
        <v>55505.38</v>
      </c>
      <c r="I35" s="211" t="s">
        <v>900</v>
      </c>
    </row>
    <row r="36" spans="1:9" x14ac:dyDescent="0.3">
      <c r="A36" s="217" t="s">
        <v>911</v>
      </c>
      <c r="B36" s="217" t="s">
        <v>839</v>
      </c>
      <c r="C36" s="207">
        <v>44620</v>
      </c>
      <c r="D36" s="208" t="s">
        <v>915</v>
      </c>
      <c r="E36" s="207">
        <v>46062</v>
      </c>
      <c r="F36" s="211">
        <v>187418.21</v>
      </c>
      <c r="G36" s="211">
        <v>187418.21</v>
      </c>
      <c r="H36" s="211">
        <v>50198.54</v>
      </c>
      <c r="I36" s="211" t="s">
        <v>900</v>
      </c>
    </row>
    <row r="37" spans="1:9" x14ac:dyDescent="0.3">
      <c r="A37" s="206"/>
      <c r="B37" s="206"/>
      <c r="C37" s="206"/>
      <c r="D37" s="208"/>
      <c r="E37" s="206"/>
      <c r="F37" s="211"/>
      <c r="G37" s="211"/>
      <c r="H37" s="211"/>
      <c r="I37" s="211"/>
    </row>
    <row r="38" spans="1:9" x14ac:dyDescent="0.3">
      <c r="A38" s="206"/>
      <c r="B38" s="206"/>
      <c r="C38" s="206"/>
      <c r="D38" s="208"/>
      <c r="E38" s="206"/>
      <c r="F38" s="218">
        <f>SUM(F20:F36)</f>
        <v>2961384.54</v>
      </c>
      <c r="G38" s="218">
        <f>SUM(G20:G37)</f>
        <v>2560559.7399999998</v>
      </c>
      <c r="H38" s="218">
        <f>SUM(H20:H36)</f>
        <v>419007.38999999996</v>
      </c>
      <c r="I38" s="218"/>
    </row>
    <row r="39" spans="1:9" x14ac:dyDescent="0.3">
      <c r="A39" s="206"/>
      <c r="B39" s="206"/>
      <c r="C39" s="206"/>
      <c r="D39" s="208"/>
      <c r="E39" s="206"/>
      <c r="F39" s="211"/>
      <c r="G39" s="211"/>
      <c r="H39" s="211"/>
      <c r="I39" s="211"/>
    </row>
    <row r="40" spans="1:9" x14ac:dyDescent="0.3">
      <c r="A40" s="201" t="s">
        <v>916</v>
      </c>
      <c r="B40" s="201" t="s">
        <v>917</v>
      </c>
      <c r="C40" s="201" t="s">
        <v>918</v>
      </c>
      <c r="D40" s="201" t="s">
        <v>919</v>
      </c>
      <c r="E40" s="201" t="s">
        <v>920</v>
      </c>
      <c r="F40" s="201" t="s">
        <v>921</v>
      </c>
      <c r="G40" s="201"/>
      <c r="H40" s="201" t="s">
        <v>922</v>
      </c>
      <c r="I40" s="206"/>
    </row>
    <row r="41" spans="1:9" x14ac:dyDescent="0.3">
      <c r="A41" s="219" t="s">
        <v>898</v>
      </c>
      <c r="B41" s="220">
        <f>'[1]Current Leases'!C12+'[1]Current Leases'!D12+'[1]Current Leases'!E12+'[1]Current Leases'!C13+'[1]Current Leases'!D13+'[1]Current Leases'!E13</f>
        <v>71674.48</v>
      </c>
      <c r="C41" s="220">
        <f>'[1]Current Leases'!C15+'[1]Current Leases'!D15+'[1]Current Leases'!E15+'[1]Current Leases'!C16+'[1]Current Leases'!D16+'[1]Current Leases'!E16</f>
        <v>54752.2</v>
      </c>
      <c r="D41" s="221">
        <f>'[1]Current Leases'!D18+'[1]Current Leases'!D19+'[1]Current Leases'!E18+'[1]Current Leases'!E19</f>
        <v>46291.72</v>
      </c>
      <c r="E41" s="220">
        <f>'[1]Current Leases'!D21+'[1]Current Leases'!E21</f>
        <v>46291.560000000005</v>
      </c>
      <c r="F41" s="220">
        <f>'[1]Current Leases'!D24+'[1]Current Leases'!E24</f>
        <v>46291.560000000005</v>
      </c>
      <c r="G41" s="220"/>
      <c r="H41" s="211">
        <f>'[1]Current Leases'!D27+'[1]Current Leases'!E27</f>
        <v>46291.560000000005</v>
      </c>
      <c r="I41" s="211"/>
    </row>
    <row r="42" spans="1:9" x14ac:dyDescent="0.3">
      <c r="A42" s="219" t="s">
        <v>321</v>
      </c>
      <c r="B42" s="220">
        <f>'[1]Current Leases'!I12+'[1]Current Leases'!J12+'[1]Current Leases'!K12+'[1]Current Leases'!L12+'[1]Current Leases'!M12</f>
        <v>144142.06</v>
      </c>
      <c r="C42" s="220">
        <f>'[1]Current Leases'!I15+'[1]Current Leases'!J15+'[1]Current Leases'!K15+'[1]Current Leases'!L15+'[1]Current Leases'!M15+'[1]Current Leases'!K16+'[1]Current Leases'!L16+'[1]Current Leases'!M16</f>
        <v>155162.28</v>
      </c>
      <c r="D42" s="221">
        <f>'[1]Current Leases'!I18+'[1]Current Leases'!J18+'[1]Current Leases'!K18+'[1]Current Leases'!L18+'[1]Current Leases'!M18+'[1]Current Leases'!K19+'[1]Current Leases'!L19+'[1]Current Leases'!M19</f>
        <v>155162.28</v>
      </c>
      <c r="E42" s="220">
        <f>'[1]Current Leases'!I21+'[1]Current Leases'!J21+'[1]Current Leases'!K21+'[1]Current Leases'!L21+'[1]Current Leases'!K22+'[1]Current Leases'!L22</f>
        <v>97528.099999999991</v>
      </c>
      <c r="F42" s="212">
        <f>'[1]Current Leases'!I24+'[1]Current Leases'!J24+'[1]Current Leases'!K24+'[1]Current Leases'!L24+'[1]Current Leases'!K25+'[1]Current Leases'!L25</f>
        <v>89843.489999999991</v>
      </c>
      <c r="G42" s="212"/>
      <c r="H42" s="212">
        <f>'[1]Current Leases'!J27+'[1]Current Leases'!K27+'[1]Current Leases'!L27+'[1]Current Leases'!K28+'[1]Current Leases'!L28</f>
        <v>52479</v>
      </c>
      <c r="I42" s="211"/>
    </row>
    <row r="43" spans="1:9" x14ac:dyDescent="0.3">
      <c r="A43" s="219" t="s">
        <v>839</v>
      </c>
      <c r="B43" s="220">
        <f>'[1]Current Leases'!F12+'[1]Current Leases'!G12+'[1]Current Leases'!H12+'[1]Current Leases'!F13</f>
        <v>41546</v>
      </c>
      <c r="C43" s="220">
        <f>'[1]Current Leases'!F15+'[1]Current Leases'!F16+'[1]Current Leases'!G15+'[1]Current Leases'!H15</f>
        <v>79049.97</v>
      </c>
      <c r="D43" s="221">
        <f>'[1]Current Leases'!F18+'[1]Current Leases'!G18+'[1]Current Leases'!H18</f>
        <v>74270.299999999988</v>
      </c>
      <c r="E43" s="220">
        <f>'[1]Current Leases'!F21+'[1]Current Leases'!G21+'[1]Current Leases'!H21</f>
        <v>79050</v>
      </c>
      <c r="F43" s="211">
        <f>'[1]Current Leases'!F24+'[1]Current Leases'!G24+'[1]Current Leases'!H24</f>
        <v>79050</v>
      </c>
      <c r="G43" s="211"/>
      <c r="H43" s="211">
        <f>'[1]Current Leases'!F27+'[1]Current Leases'!G27+'[1]Current Leases'!H27</f>
        <v>60300</v>
      </c>
      <c r="I43" s="211"/>
    </row>
    <row r="44" spans="1:9" x14ac:dyDescent="0.3">
      <c r="A44" s="206"/>
      <c r="B44" s="206"/>
      <c r="C44" s="206"/>
      <c r="D44" s="208"/>
      <c r="E44" s="206"/>
      <c r="F44" s="211"/>
      <c r="G44" s="211"/>
      <c r="H44" s="211"/>
      <c r="I44" s="211"/>
    </row>
    <row r="45" spans="1:9" x14ac:dyDescent="0.3">
      <c r="A45" s="206"/>
      <c r="B45" s="206"/>
      <c r="C45" s="206"/>
      <c r="D45" s="208"/>
      <c r="E45" s="206"/>
      <c r="F45" s="211"/>
      <c r="G45" s="211"/>
      <c r="H45" s="211"/>
      <c r="I45" s="211"/>
    </row>
    <row r="46" spans="1:9" x14ac:dyDescent="0.3">
      <c r="A46" s="201" t="s">
        <v>923</v>
      </c>
      <c r="B46" s="206"/>
      <c r="C46" s="206"/>
      <c r="D46" s="208"/>
      <c r="E46" s="206"/>
      <c r="F46" s="211"/>
      <c r="G46" s="211"/>
      <c r="H46" s="211"/>
      <c r="I46" s="211"/>
    </row>
    <row r="47" spans="1:9" x14ac:dyDescent="0.3">
      <c r="A47" s="219" t="s">
        <v>321</v>
      </c>
      <c r="B47" s="206"/>
      <c r="C47" s="220">
        <f>'[1]FY 23'!C11+'[1]FY 23'!D11+'[1]FY 23'!E11</f>
        <v>255243.53</v>
      </c>
      <c r="D47" s="220">
        <v>255243.53</v>
      </c>
      <c r="E47" s="220">
        <f>'[1]FY 23'!C22+'[1]FY 23'!C23+'[1]FY 23'!E22</f>
        <v>80716.17</v>
      </c>
      <c r="F47" s="211">
        <f>'[1]FY 23'!C25+'[1]FY 23'!C26+'[1]FY 23'!C26</f>
        <v>25854.68</v>
      </c>
      <c r="G47" s="211"/>
      <c r="H47" s="211"/>
      <c r="I47" s="211"/>
    </row>
    <row r="48" spans="1:9" x14ac:dyDescent="0.3">
      <c r="A48" s="219" t="s">
        <v>839</v>
      </c>
      <c r="B48" s="206"/>
      <c r="C48" s="220">
        <f>'[1]FY 23'!F11</f>
        <v>50198.54</v>
      </c>
      <c r="D48" s="220">
        <v>50198.54</v>
      </c>
      <c r="E48" s="220">
        <v>50198.54</v>
      </c>
      <c r="F48" s="220">
        <v>50198.54</v>
      </c>
      <c r="G48" s="220"/>
      <c r="H48" s="211"/>
      <c r="I48" s="2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Looking for Cash</vt:lpstr>
      <vt:lpstr>Notes</vt:lpstr>
      <vt:lpstr>Revenue</vt:lpstr>
      <vt:lpstr>Salaries</vt:lpstr>
      <vt:lpstr>General Fund Expenses</vt:lpstr>
      <vt:lpstr>Special Funds Rev &amp; Exp</vt:lpstr>
      <vt:lpstr>Long Term Debt</vt:lpstr>
      <vt:lpstr>Vehicle_Equip Debt Service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Harvill</cp:lastModifiedBy>
  <cp:lastPrinted>2023-03-06T18:58:04Z</cp:lastPrinted>
  <dcterms:created xsi:type="dcterms:W3CDTF">2022-07-21T16:55:51Z</dcterms:created>
  <dcterms:modified xsi:type="dcterms:W3CDTF">2023-03-15T01:51:04Z</dcterms:modified>
</cp:coreProperties>
</file>